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65" windowWidth="15570" windowHeight="11700"/>
  </bookViews>
  <sheets>
    <sheet name="городское поселение" sheetId="1" r:id="rId1"/>
    <sheet name="муниципальный район" sheetId="2" r:id="rId2"/>
  </sheets>
  <calcPr calcId="125725" refMode="R1C1"/>
</workbook>
</file>

<file path=xl/calcChain.xml><?xml version="1.0" encoding="utf-8"?>
<calcChain xmlns="http://schemas.openxmlformats.org/spreadsheetml/2006/main">
  <c r="E117" i="2"/>
  <c r="D117"/>
  <c r="D127" i="1"/>
  <c r="E126"/>
  <c r="D126"/>
  <c r="D9"/>
  <c r="E58" i="2"/>
  <c r="J47" i="1" l="1"/>
  <c r="I47" l="1"/>
  <c r="J50"/>
  <c r="J92" i="2"/>
  <c r="L212"/>
  <c r="L210"/>
  <c r="J176"/>
  <c r="J164"/>
  <c r="L66" i="1" l="1"/>
  <c r="L113"/>
  <c r="L107"/>
  <c r="L117"/>
  <c r="L98"/>
  <c r="L94"/>
  <c r="E164" i="2" l="1"/>
  <c r="L114"/>
  <c r="L170"/>
  <c r="L146"/>
  <c r="L134"/>
  <c r="L131"/>
  <c r="L3"/>
  <c r="L101"/>
  <c r="L137"/>
  <c r="L139"/>
  <c r="L143"/>
  <c r="K56"/>
  <c r="K57"/>
  <c r="L30"/>
  <c r="L32"/>
  <c r="L35"/>
  <c r="L104"/>
  <c r="L107"/>
  <c r="L111"/>
  <c r="L95"/>
  <c r="L58"/>
  <c r="L92"/>
  <c r="L192" l="1"/>
  <c r="L188"/>
  <c r="L156"/>
  <c r="L98"/>
  <c r="E133"/>
  <c r="D133"/>
  <c r="L53"/>
  <c r="L49"/>
  <c r="L47"/>
  <c r="L45"/>
  <c r="L7"/>
  <c r="L11"/>
  <c r="L14"/>
  <c r="L18"/>
  <c r="L22"/>
  <c r="K22" s="1"/>
  <c r="L122" i="1"/>
  <c r="K122" s="1"/>
  <c r="H122" s="1"/>
  <c r="L96"/>
  <c r="G86"/>
  <c r="G90"/>
  <c r="L50"/>
  <c r="L31"/>
  <c r="K31" s="1"/>
  <c r="K117"/>
  <c r="K113"/>
  <c r="E108"/>
  <c r="D108"/>
  <c r="E50" l="1"/>
  <c r="E140" i="2"/>
  <c r="D138"/>
  <c r="E135"/>
  <c r="D135"/>
  <c r="D164"/>
  <c r="E162"/>
  <c r="D162"/>
  <c r="E126"/>
  <c r="D126"/>
  <c r="G126" l="1"/>
  <c r="I126" s="1"/>
  <c r="I164"/>
  <c r="E9" i="1"/>
  <c r="E59"/>
  <c r="E60"/>
  <c r="D60"/>
  <c r="D59"/>
  <c r="D49"/>
  <c r="E113"/>
  <c r="E82"/>
  <c r="D82"/>
  <c r="E85"/>
  <c r="D85"/>
  <c r="E87"/>
  <c r="D87"/>
  <c r="E89"/>
  <c r="D89"/>
  <c r="E91"/>
  <c r="D91"/>
  <c r="D98" i="2"/>
  <c r="E98"/>
  <c r="K212"/>
  <c r="E212"/>
  <c r="D212"/>
  <c r="E211"/>
  <c r="D211"/>
  <c r="L208"/>
  <c r="K208" s="1"/>
  <c r="E208"/>
  <c r="D208"/>
  <c r="E207"/>
  <c r="D207"/>
  <c r="L206"/>
  <c r="D206"/>
  <c r="L204"/>
  <c r="K204" s="1"/>
  <c r="E204"/>
  <c r="D204"/>
  <c r="D202" s="1"/>
  <c r="E203"/>
  <c r="D203"/>
  <c r="L202"/>
  <c r="L200"/>
  <c r="K200" s="1"/>
  <c r="E200"/>
  <c r="D200"/>
  <c r="D199" s="1"/>
  <c r="D198" s="1"/>
  <c r="L198"/>
  <c r="L196"/>
  <c r="K196" s="1"/>
  <c r="E196"/>
  <c r="D196"/>
  <c r="E195"/>
  <c r="D195"/>
  <c r="L194"/>
  <c r="D194"/>
  <c r="L190"/>
  <c r="K190" s="1"/>
  <c r="E190"/>
  <c r="D190"/>
  <c r="D186" s="1"/>
  <c r="E187"/>
  <c r="D187"/>
  <c r="L186"/>
  <c r="D183"/>
  <c r="L184"/>
  <c r="K184" s="1"/>
  <c r="E184"/>
  <c r="D184"/>
  <c r="D182" s="1"/>
  <c r="E183"/>
  <c r="L182"/>
  <c r="E182"/>
  <c r="L179"/>
  <c r="K179" s="1"/>
  <c r="E179"/>
  <c r="I179" s="1"/>
  <c r="D179"/>
  <c r="L176"/>
  <c r="K176" s="1"/>
  <c r="E176"/>
  <c r="D176"/>
  <c r="L173"/>
  <c r="K173" s="1"/>
  <c r="E173"/>
  <c r="D173"/>
  <c r="E172"/>
  <c r="D172"/>
  <c r="E171"/>
  <c r="D171"/>
  <c r="L164"/>
  <c r="K164" s="1"/>
  <c r="E163"/>
  <c r="D163"/>
  <c r="E161"/>
  <c r="D161"/>
  <c r="E160"/>
  <c r="D160"/>
  <c r="E159"/>
  <c r="D159"/>
  <c r="L158"/>
  <c r="E158"/>
  <c r="K156"/>
  <c r="E156"/>
  <c r="D156"/>
  <c r="L152"/>
  <c r="K152" s="1"/>
  <c r="E152"/>
  <c r="D152"/>
  <c r="L150"/>
  <c r="K150" s="1"/>
  <c r="E150"/>
  <c r="D150"/>
  <c r="E149"/>
  <c r="D149"/>
  <c r="E148"/>
  <c r="D148"/>
  <c r="E147"/>
  <c r="D147"/>
  <c r="K143"/>
  <c r="E143"/>
  <c r="D143"/>
  <c r="D140"/>
  <c r="D139" s="1"/>
  <c r="K139"/>
  <c r="E139"/>
  <c r="E138"/>
  <c r="E137" s="1"/>
  <c r="G137" s="1"/>
  <c r="I137" s="1"/>
  <c r="D137"/>
  <c r="K137"/>
  <c r="K134"/>
  <c r="E134"/>
  <c r="D134"/>
  <c r="L126"/>
  <c r="K126" s="1"/>
  <c r="E123"/>
  <c r="D123"/>
  <c r="E116"/>
  <c r="D116"/>
  <c r="E115"/>
  <c r="D115"/>
  <c r="K111"/>
  <c r="E111"/>
  <c r="D111"/>
  <c r="K107"/>
  <c r="E107"/>
  <c r="D107"/>
  <c r="K104"/>
  <c r="E104"/>
  <c r="D104"/>
  <c r="E102"/>
  <c r="D102"/>
  <c r="K98"/>
  <c r="E97"/>
  <c r="D97"/>
  <c r="E96"/>
  <c r="D96"/>
  <c r="D95"/>
  <c r="H94"/>
  <c r="H93"/>
  <c r="K92"/>
  <c r="E92"/>
  <c r="D92"/>
  <c r="L90"/>
  <c r="K90" s="1"/>
  <c r="E90"/>
  <c r="D90"/>
  <c r="L88"/>
  <c r="K88" s="1"/>
  <c r="E88"/>
  <c r="D88"/>
  <c r="L85"/>
  <c r="K85" s="1"/>
  <c r="E85"/>
  <c r="D85"/>
  <c r="L80"/>
  <c r="K80" s="1"/>
  <c r="E80"/>
  <c r="D80"/>
  <c r="L76"/>
  <c r="K76" s="1"/>
  <c r="E76"/>
  <c r="D76"/>
  <c r="L73"/>
  <c r="K73" s="1"/>
  <c r="E73"/>
  <c r="D73"/>
  <c r="L69"/>
  <c r="K69" s="1"/>
  <c r="E69"/>
  <c r="D69"/>
  <c r="L66"/>
  <c r="K66" s="1"/>
  <c r="E66"/>
  <c r="D66"/>
  <c r="L63"/>
  <c r="K63" s="1"/>
  <c r="E63"/>
  <c r="D63"/>
  <c r="E62"/>
  <c r="D62"/>
  <c r="E60"/>
  <c r="D60"/>
  <c r="E59"/>
  <c r="D59"/>
  <c r="L55"/>
  <c r="K55" s="1"/>
  <c r="E55"/>
  <c r="D55"/>
  <c r="K53"/>
  <c r="E53"/>
  <c r="D53"/>
  <c r="K49"/>
  <c r="E49"/>
  <c r="D49"/>
  <c r="K47"/>
  <c r="E47"/>
  <c r="D47"/>
  <c r="E46"/>
  <c r="D46"/>
  <c r="E41"/>
  <c r="D41"/>
  <c r="K35"/>
  <c r="E35"/>
  <c r="D35"/>
  <c r="K32"/>
  <c r="E32"/>
  <c r="D32"/>
  <c r="K30"/>
  <c r="E30"/>
  <c r="D30"/>
  <c r="E28"/>
  <c r="D28"/>
  <c r="E27"/>
  <c r="D27"/>
  <c r="E26"/>
  <c r="D26"/>
  <c r="E25"/>
  <c r="D25"/>
  <c r="L24"/>
  <c r="E22"/>
  <c r="D22"/>
  <c r="K18"/>
  <c r="E18"/>
  <c r="D18"/>
  <c r="K14"/>
  <c r="E14"/>
  <c r="D14"/>
  <c r="K11"/>
  <c r="E11"/>
  <c r="D11"/>
  <c r="K7"/>
  <c r="E7"/>
  <c r="D7"/>
  <c r="E6"/>
  <c r="D6"/>
  <c r="E5"/>
  <c r="D5"/>
  <c r="E4"/>
  <c r="D4"/>
  <c r="E117" i="1"/>
  <c r="D117"/>
  <c r="D113"/>
  <c r="L111"/>
  <c r="E110"/>
  <c r="D110"/>
  <c r="E109"/>
  <c r="D109"/>
  <c r="L105"/>
  <c r="L103"/>
  <c r="L101"/>
  <c r="K98"/>
  <c r="E98"/>
  <c r="D98"/>
  <c r="K96"/>
  <c r="E96"/>
  <c r="G96" s="1"/>
  <c r="D96"/>
  <c r="E95"/>
  <c r="D95"/>
  <c r="L91"/>
  <c r="K91" s="1"/>
  <c r="L89"/>
  <c r="K89" s="1"/>
  <c r="L87"/>
  <c r="K87" s="1"/>
  <c r="L85"/>
  <c r="K85" s="1"/>
  <c r="F85"/>
  <c r="J85" s="1"/>
  <c r="L82"/>
  <c r="K82" s="1"/>
  <c r="E79"/>
  <c r="D79"/>
  <c r="L78"/>
  <c r="E78"/>
  <c r="L74"/>
  <c r="L69"/>
  <c r="K69" s="1"/>
  <c r="E69"/>
  <c r="D69"/>
  <c r="K66"/>
  <c r="E66"/>
  <c r="D66"/>
  <c r="L62"/>
  <c r="K62" s="1"/>
  <c r="E62"/>
  <c r="D62"/>
  <c r="E61"/>
  <c r="D61"/>
  <c r="E58"/>
  <c r="D58"/>
  <c r="L53"/>
  <c r="K53" s="1"/>
  <c r="E53"/>
  <c r="E47" s="1"/>
  <c r="D53"/>
  <c r="K50"/>
  <c r="D50"/>
  <c r="I50" s="1"/>
  <c r="E48"/>
  <c r="D48"/>
  <c r="L47"/>
  <c r="E45"/>
  <c r="L45"/>
  <c r="K45" s="1"/>
  <c r="D45"/>
  <c r="L41"/>
  <c r="K41" s="1"/>
  <c r="E41"/>
  <c r="D41"/>
  <c r="E39"/>
  <c r="D39"/>
  <c r="L38"/>
  <c r="L34"/>
  <c r="E31"/>
  <c r="D31"/>
  <c r="E30"/>
  <c r="D30"/>
  <c r="L29"/>
  <c r="D29"/>
  <c r="L24"/>
  <c r="K24" s="1"/>
  <c r="E24"/>
  <c r="D24"/>
  <c r="D21" s="1"/>
  <c r="E22"/>
  <c r="D22"/>
  <c r="L21"/>
  <c r="L17"/>
  <c r="K17" s="1"/>
  <c r="E17"/>
  <c r="D17"/>
  <c r="L13"/>
  <c r="K13" s="1"/>
  <c r="E13"/>
  <c r="G13" s="1"/>
  <c r="I13" s="1"/>
  <c r="D13"/>
  <c r="L9"/>
  <c r="K9" s="1"/>
  <c r="L7"/>
  <c r="K7" s="1"/>
  <c r="E7"/>
  <c r="D7"/>
  <c r="E6"/>
  <c r="D6"/>
  <c r="E5"/>
  <c r="D5"/>
  <c r="E4"/>
  <c r="D4"/>
  <c r="L3"/>
  <c r="G63" i="2" l="1"/>
  <c r="I63" s="1"/>
  <c r="G76"/>
  <c r="I76" s="1"/>
  <c r="G85"/>
  <c r="I85" s="1"/>
  <c r="G91" i="1"/>
  <c r="I91" s="1"/>
  <c r="G89"/>
  <c r="I89" s="1"/>
  <c r="G182" i="2"/>
  <c r="G85" i="1"/>
  <c r="I85" s="1"/>
  <c r="G24"/>
  <c r="I24" s="1"/>
  <c r="G66"/>
  <c r="I66" s="1"/>
  <c r="D107"/>
  <c r="G117"/>
  <c r="I117" s="1"/>
  <c r="I96"/>
  <c r="G134" i="2"/>
  <c r="I134" s="1"/>
  <c r="G184"/>
  <c r="I184" s="1"/>
  <c r="G200"/>
  <c r="I200" s="1"/>
  <c r="F82" i="1"/>
  <c r="J82" s="1"/>
  <c r="G82"/>
  <c r="I82" s="1"/>
  <c r="F7"/>
  <c r="J7" s="1"/>
  <c r="G7"/>
  <c r="I7" s="1"/>
  <c r="G17"/>
  <c r="I17" s="1"/>
  <c r="G31"/>
  <c r="I31" s="1"/>
  <c r="G41"/>
  <c r="I41" s="1"/>
  <c r="G45"/>
  <c r="G53"/>
  <c r="I53" s="1"/>
  <c r="G62"/>
  <c r="I62" s="1"/>
  <c r="G69"/>
  <c r="I69" s="1"/>
  <c r="G98"/>
  <c r="G7" i="2"/>
  <c r="I7" s="1"/>
  <c r="G14"/>
  <c r="I14" s="1"/>
  <c r="D24"/>
  <c r="G32"/>
  <c r="I32" s="1"/>
  <c r="I47"/>
  <c r="F49"/>
  <c r="J49" s="1"/>
  <c r="G53"/>
  <c r="I53" s="1"/>
  <c r="G73"/>
  <c r="I73" s="1"/>
  <c r="H92"/>
  <c r="G92"/>
  <c r="I92" s="1"/>
  <c r="G107"/>
  <c r="I107" s="1"/>
  <c r="G143"/>
  <c r="I143" s="1"/>
  <c r="G147"/>
  <c r="G148"/>
  <c r="G149"/>
  <c r="G150"/>
  <c r="I150" s="1"/>
  <c r="D146"/>
  <c r="G156"/>
  <c r="I156" s="1"/>
  <c r="I176"/>
  <c r="G190"/>
  <c r="I190" s="1"/>
  <c r="G212"/>
  <c r="I212" s="1"/>
  <c r="I98"/>
  <c r="G113" i="1"/>
  <c r="I113" s="1"/>
  <c r="E107"/>
  <c r="G107" s="1"/>
  <c r="F113"/>
  <c r="J113" s="1"/>
  <c r="F9"/>
  <c r="J9" s="1"/>
  <c r="I9"/>
  <c r="G69" i="2"/>
  <c r="I69" s="1"/>
  <c r="G139"/>
  <c r="I139" s="1"/>
  <c r="E194"/>
  <c r="G194" s="1"/>
  <c r="G196"/>
  <c r="I196" s="1"/>
  <c r="E202"/>
  <c r="G202" s="1"/>
  <c r="G204"/>
  <c r="I204" s="1"/>
  <c r="G11"/>
  <c r="I11" s="1"/>
  <c r="F18"/>
  <c r="J18" s="1"/>
  <c r="H18" s="1"/>
  <c r="G18"/>
  <c r="I18" s="1"/>
  <c r="G30"/>
  <c r="I30" s="1"/>
  <c r="G35"/>
  <c r="I35" s="1"/>
  <c r="D45"/>
  <c r="G49"/>
  <c r="I49" s="1"/>
  <c r="G55"/>
  <c r="I55" s="1"/>
  <c r="G66"/>
  <c r="I66" s="1"/>
  <c r="F73"/>
  <c r="J73" s="1"/>
  <c r="G80"/>
  <c r="I80" s="1"/>
  <c r="F85"/>
  <c r="J85" s="1"/>
  <c r="G88"/>
  <c r="I88" s="1"/>
  <c r="G90"/>
  <c r="I90" s="1"/>
  <c r="E95"/>
  <c r="G95" s="1"/>
  <c r="J98"/>
  <c r="G104"/>
  <c r="I104" s="1"/>
  <c r="G111"/>
  <c r="I111" s="1"/>
  <c r="F150"/>
  <c r="J150" s="1"/>
  <c r="G152"/>
  <c r="I152" s="1"/>
  <c r="G173"/>
  <c r="I173" s="1"/>
  <c r="F179"/>
  <c r="J179" s="1"/>
  <c r="E206"/>
  <c r="G206" s="1"/>
  <c r="G208"/>
  <c r="I208" s="1"/>
  <c r="E210"/>
  <c r="F22"/>
  <c r="I22"/>
  <c r="G87" i="1"/>
  <c r="I87" s="1"/>
  <c r="F87"/>
  <c r="J87" s="1"/>
  <c r="F91"/>
  <c r="J91" s="1"/>
  <c r="F89"/>
  <c r="J89" s="1"/>
  <c r="H89" s="1"/>
  <c r="F139" i="2"/>
  <c r="D131"/>
  <c r="H91" i="1"/>
  <c r="F212" i="2"/>
  <c r="J212" s="1"/>
  <c r="F147"/>
  <c r="F31" i="1"/>
  <c r="F17"/>
  <c r="J17" s="1"/>
  <c r="F32" i="2"/>
  <c r="J32" s="1"/>
  <c r="H32" s="1"/>
  <c r="F11"/>
  <c r="F53"/>
  <c r="D38" i="1"/>
  <c r="D3"/>
  <c r="F13"/>
  <c r="J13" s="1"/>
  <c r="E21"/>
  <c r="G21" s="1"/>
  <c r="E29"/>
  <c r="F41"/>
  <c r="F66"/>
  <c r="J66" s="1"/>
  <c r="F69"/>
  <c r="J69" s="1"/>
  <c r="F117"/>
  <c r="F7" i="2"/>
  <c r="E3"/>
  <c r="D3"/>
  <c r="F35"/>
  <c r="J35" s="1"/>
  <c r="H35" s="1"/>
  <c r="F55"/>
  <c r="J55" s="1"/>
  <c r="F69"/>
  <c r="H73"/>
  <c r="D114"/>
  <c r="F134"/>
  <c r="J134" s="1"/>
  <c r="F149"/>
  <c r="H150"/>
  <c r="F156"/>
  <c r="J156" s="1"/>
  <c r="F173"/>
  <c r="H176"/>
  <c r="H179"/>
  <c r="F200"/>
  <c r="J200" s="1"/>
  <c r="F206"/>
  <c r="H85"/>
  <c r="D101"/>
  <c r="F194"/>
  <c r="F208"/>
  <c r="J208" s="1"/>
  <c r="F184"/>
  <c r="F196"/>
  <c r="E57" i="1"/>
  <c r="F62"/>
  <c r="J62" s="1"/>
  <c r="D57"/>
  <c r="E114" i="2"/>
  <c r="F104"/>
  <c r="J104" s="1"/>
  <c r="E170"/>
  <c r="D170"/>
  <c r="F53" i="1"/>
  <c r="J53" s="1"/>
  <c r="D47"/>
  <c r="F98"/>
  <c r="J98" s="1"/>
  <c r="D94"/>
  <c r="F88" i="2"/>
  <c r="F80"/>
  <c r="F66"/>
  <c r="H87" i="1"/>
  <c r="D78"/>
  <c r="G78" s="1"/>
  <c r="F148" i="2"/>
  <c r="F111"/>
  <c r="J111" s="1"/>
  <c r="D158"/>
  <c r="H164"/>
  <c r="H158" s="1"/>
  <c r="E131"/>
  <c r="G131" s="1"/>
  <c r="F137"/>
  <c r="H104"/>
  <c r="H200"/>
  <c r="E101"/>
  <c r="G101" s="1"/>
  <c r="H156"/>
  <c r="F14"/>
  <c r="F30"/>
  <c r="F46"/>
  <c r="F47"/>
  <c r="F63"/>
  <c r="F76"/>
  <c r="F90"/>
  <c r="F95"/>
  <c r="F107"/>
  <c r="F126"/>
  <c r="F143"/>
  <c r="E146"/>
  <c r="G146" s="1"/>
  <c r="F152"/>
  <c r="F182"/>
  <c r="E186"/>
  <c r="F190"/>
  <c r="E199"/>
  <c r="E198" s="1"/>
  <c r="G198" s="1"/>
  <c r="F202"/>
  <c r="F204"/>
  <c r="D210"/>
  <c r="H49"/>
  <c r="D58"/>
  <c r="H111"/>
  <c r="E132"/>
  <c r="H134"/>
  <c r="H208"/>
  <c r="H206" s="1"/>
  <c r="H212"/>
  <c r="H210" s="1"/>
  <c r="E24"/>
  <c r="E45"/>
  <c r="D132"/>
  <c r="H85" i="1"/>
  <c r="F45"/>
  <c r="J45" s="1"/>
  <c r="E38"/>
  <c r="G38" s="1"/>
  <c r="H62"/>
  <c r="F96"/>
  <c r="J96" s="1"/>
  <c r="H96" s="1"/>
  <c r="E94"/>
  <c r="G94" s="1"/>
  <c r="E3"/>
  <c r="F24"/>
  <c r="J24" s="1"/>
  <c r="H98" i="2" l="1"/>
  <c r="H95" s="1"/>
  <c r="G114"/>
  <c r="J190"/>
  <c r="H190" s="1"/>
  <c r="H186" s="1"/>
  <c r="J126"/>
  <c r="H126" s="1"/>
  <c r="H114" s="1"/>
  <c r="J76"/>
  <c r="H76" s="1"/>
  <c r="J47"/>
  <c r="H47" s="1"/>
  <c r="J30"/>
  <c r="H30" s="1"/>
  <c r="H24" s="1"/>
  <c r="J66"/>
  <c r="H66" s="1"/>
  <c r="J88"/>
  <c r="H88" s="1"/>
  <c r="J196"/>
  <c r="H196" s="1"/>
  <c r="H194" s="1"/>
  <c r="J173"/>
  <c r="H173" s="1"/>
  <c r="H170" s="1"/>
  <c r="J7"/>
  <c r="H7" s="1"/>
  <c r="J53"/>
  <c r="H53" s="1"/>
  <c r="H204"/>
  <c r="H202" s="1"/>
  <c r="J204"/>
  <c r="J152"/>
  <c r="H152" s="1"/>
  <c r="H146" s="1"/>
  <c r="H143"/>
  <c r="J143"/>
  <c r="H107"/>
  <c r="J107"/>
  <c r="H90"/>
  <c r="J90"/>
  <c r="H63"/>
  <c r="J63"/>
  <c r="H14"/>
  <c r="J14"/>
  <c r="H137"/>
  <c r="H131" s="1"/>
  <c r="J137"/>
  <c r="H80"/>
  <c r="J80"/>
  <c r="H184"/>
  <c r="H182" s="1"/>
  <c r="J184"/>
  <c r="H69"/>
  <c r="J69"/>
  <c r="H11"/>
  <c r="J11"/>
  <c r="H139"/>
  <c r="J139"/>
  <c r="H22"/>
  <c r="J22"/>
  <c r="F3"/>
  <c r="H50" i="1"/>
  <c r="J117"/>
  <c r="H117" s="1"/>
  <c r="H198" i="2"/>
  <c r="F114"/>
  <c r="J41" i="1"/>
  <c r="H41" s="1"/>
  <c r="J31"/>
  <c r="H31" s="1"/>
  <c r="H29" s="1"/>
  <c r="G57"/>
  <c r="F29"/>
  <c r="G29"/>
  <c r="H55" i="2"/>
  <c r="H113" i="1"/>
  <c r="I98"/>
  <c r="H98"/>
  <c r="H94" s="1"/>
  <c r="I45"/>
  <c r="H45" s="1"/>
  <c r="H101" i="2"/>
  <c r="G186"/>
  <c r="G58"/>
  <c r="G170"/>
  <c r="G210"/>
  <c r="G24"/>
  <c r="F21" i="1"/>
  <c r="F107"/>
  <c r="H66"/>
  <c r="F57"/>
  <c r="F170" i="2"/>
  <c r="H53" i="1"/>
  <c r="E127"/>
  <c r="H82"/>
  <c r="H78" s="1"/>
  <c r="F78"/>
  <c r="E216" i="2"/>
  <c r="F101"/>
  <c r="F24"/>
  <c r="F131"/>
  <c r="F198"/>
  <c r="F146"/>
  <c r="F186"/>
  <c r="F45"/>
  <c r="D216"/>
  <c r="D214"/>
  <c r="F210"/>
  <c r="E214"/>
  <c r="F94" i="1"/>
  <c r="F3"/>
  <c r="F38"/>
  <c r="H13"/>
  <c r="H24"/>
  <c r="H21" s="1"/>
  <c r="H17"/>
  <c r="H9"/>
  <c r="H7"/>
  <c r="H3" i="2" l="1"/>
  <c r="H58"/>
  <c r="H45"/>
  <c r="H47" i="1"/>
  <c r="H107"/>
  <c r="H3"/>
  <c r="H38"/>
  <c r="H69"/>
  <c r="H57" s="1"/>
</calcChain>
</file>

<file path=xl/sharedStrings.xml><?xml version="1.0" encoding="utf-8"?>
<sst xmlns="http://schemas.openxmlformats.org/spreadsheetml/2006/main" count="1216" uniqueCount="486">
  <si>
    <t>№ п/п</t>
  </si>
  <si>
    <t>Наименование программы/ подпрограммы</t>
  </si>
  <si>
    <t>Источник финансирования</t>
  </si>
  <si>
    <t xml:space="preserve">Объем бюджетных ассигнований </t>
  </si>
  <si>
    <t xml:space="preserve">Кассовые расходы </t>
  </si>
  <si>
    <t>% экономии при выполнении программ/подпрограмм</t>
  </si>
  <si>
    <t>% выполнения мероприятий программ/подпрограмм</t>
  </si>
  <si>
    <t>Эффективность реализации программ/подпрограмм</t>
  </si>
  <si>
    <t>Бальная оценка критерия С1</t>
  </si>
  <si>
    <t>Бальная оценка критерия С2/А1</t>
  </si>
  <si>
    <t>Бальная оценка критерия С3/А2</t>
  </si>
  <si>
    <t>Степень достижения результатов подпрограмм</t>
  </si>
  <si>
    <r>
      <t>на 2019 год</t>
    </r>
    <r>
      <rPr>
        <b/>
        <sz val="13"/>
        <color theme="1"/>
        <rFont val="Times New Roman"/>
        <family val="1"/>
        <charset val="204"/>
      </rPr>
      <t>, тыс.руб.</t>
    </r>
  </si>
  <si>
    <t>Развитие культуры в Гаврилово-Посадском городском поселении</t>
  </si>
  <si>
    <t>Всего</t>
  </si>
  <si>
    <t>Наименование целевого индикатора (Единица измерения)</t>
  </si>
  <si>
    <t>Посещаемость культурно-
досуговых мероприятий (чел.)</t>
  </si>
  <si>
    <t>Увеличение количества
посещений библиотек (%)</t>
  </si>
  <si>
    <t>Рост числа клубных
формирований (кружков)</t>
  </si>
  <si>
    <t>местный бюджет</t>
  </si>
  <si>
    <t>План</t>
  </si>
  <si>
    <t>областной бюджет</t>
  </si>
  <si>
    <t>факт</t>
  </si>
  <si>
    <t>Федеральный бюджет</t>
  </si>
  <si>
    <t>1.1</t>
  </si>
  <si>
    <t>Аналитическая подпрограмма «Организация городских мероприятий»</t>
  </si>
  <si>
    <t>местный  бюджет</t>
  </si>
  <si>
    <t>1.2</t>
  </si>
  <si>
    <t>Аналитическая подпрограмма «Библиотечно-информационное обслуживание населения»</t>
  </si>
  <si>
    <t xml:space="preserve">Федеральный бюджет </t>
  </si>
  <si>
    <t>1.3</t>
  </si>
  <si>
    <t>Аналитическая подпрограмма «Обеспечение деятельности МБУ «Районное централизованное клубное объединение»</t>
  </si>
  <si>
    <t>от физ. и юр. лиц</t>
  </si>
  <si>
    <t>1.4</t>
  </si>
  <si>
    <t>Аналитическая подпрограмма «Музейно-выставочная деятельность»</t>
  </si>
  <si>
    <t>Развитие физической культуры, спорта и  реализация молодёжной политики Гаврилово-Посадского городского поселения»</t>
  </si>
  <si>
    <t>Численность жителей
Гаврилово-Посадского
городского поселения,
принявших участие в
физкультурных и спортивных
мероприятиях (человек)</t>
  </si>
  <si>
    <t>Количество подростков,
охваченных трудовой
занятостью</t>
  </si>
  <si>
    <t>2.1</t>
  </si>
  <si>
    <t>Аналитическая подпрограмма «Организация проведения физкультурных и спортивных мероприятий»</t>
  </si>
  <si>
    <t>Аналитическая подпрограмма «Временное трудоустройство молодежи»</t>
  </si>
  <si>
    <t>финансирование отсутствует</t>
  </si>
  <si>
    <t>Получатели муниципальной
пенсии за выслугу лет (человек)</t>
  </si>
  <si>
    <t>3.1</t>
  </si>
  <si>
    <t>Поддержка малого и среднего предпринимательства в Гаврилово-Посадском городском поселении</t>
  </si>
  <si>
    <t>Наименование целевого индикатора</t>
  </si>
  <si>
    <t>Единица измерения</t>
  </si>
  <si>
    <t>4.1</t>
  </si>
  <si>
    <t>Специальная подпрограмма «Поддержка малого и среднего предпринимательства в Гаврилово-Посадском городском поселении»</t>
  </si>
  <si>
    <t>Количество малых предприятий на 1000 человек экономически активного населения</t>
  </si>
  <si>
    <t>Единиц</t>
  </si>
  <si>
    <t>Управление муниципальным имуществом Гаврилово-Посадского городского поселения</t>
  </si>
  <si>
    <t xml:space="preserve">Общая площадь муниципального жилищного фонда (тыс.
кв. м)
</t>
  </si>
  <si>
    <t>Доля оплаты услуг по начислению, сбору платежей за наем жилого помещения муниципального жилищного фонда и доставке квитанций (%)</t>
  </si>
  <si>
    <t>Доля перечисления региональному оператору взносов на проведение капитального ремонта за муниципальные жилые помещения (%)</t>
  </si>
  <si>
    <t>Количество автомобильных дорог, в отношении которых требуется оформление права муниципальной собственности (единиц)</t>
  </si>
  <si>
    <t>Количество объектов жилищно-коммунального хозяйства, в отношении которых требуется оформление права муниципальной собственности</t>
  </si>
  <si>
    <t>5.1</t>
  </si>
  <si>
    <t>Специальная подпрограмма «Оформление права муниципальной собственности на объекты дорожного и жилищно-коммунального хозяйства»</t>
  </si>
  <si>
    <t>5.2</t>
  </si>
  <si>
    <t>5.3</t>
  </si>
  <si>
    <t>Аналитическая подпрограмма «Содержание муниципального жилищного фонда»</t>
  </si>
  <si>
    <t>Развитие транспортной системы Гаврилово-Посадского городского поселения</t>
  </si>
  <si>
    <t>6.1</t>
  </si>
  <si>
    <t>Специальная  подпрограмма «Содержание и ремонт автомобильных дорог общего пользования местного значения и инженерных сооружений на них»</t>
  </si>
  <si>
    <t>Количество
перевезенных
пассажиров на
1000 человек
населения района (тыс.)</t>
  </si>
  <si>
    <t>Стоимость одного
пасс / километра на
1000 человек
населения района (руб.)</t>
  </si>
  <si>
    <t>6.2</t>
  </si>
  <si>
    <t xml:space="preserve">Специальные подпрограммы «Субсидирование транспортного обслуживания населения Гаврилово-Посадского городского поселения » </t>
  </si>
  <si>
    <t>Количество
проживающих(временн
о проживающих) в
общежитии (чел.)</t>
  </si>
  <si>
    <t>Количество
потребителей услуги
городской баниа (чел.)</t>
  </si>
  <si>
    <t>Обеспечение жильем
отдельных категорий
граждан (дети-сироты и
дети, оставшиеся без
попечения родителей,
установленных
федеральным
законодательством (шт.)</t>
  </si>
  <si>
    <t>Доля населенных
пунктов обеспеченных
водой (%)</t>
  </si>
  <si>
    <t>федеральный бюджет</t>
  </si>
  <si>
    <t>внебюджетное финансирование</t>
  </si>
  <si>
    <t>7.1</t>
  </si>
  <si>
    <t>Специальная подпрограмма «Муниципальное общежитие»</t>
  </si>
  <si>
    <t>Количество
проживающих  (чел.)</t>
  </si>
  <si>
    <t>Количество временно 
проживающих  (чел.)</t>
  </si>
  <si>
    <t>7.2</t>
  </si>
  <si>
    <t>Специальная подпрограмма «Услуги городской бани»</t>
  </si>
  <si>
    <t>Количество
потребителей
услуги городской
бани (ед.)</t>
  </si>
  <si>
    <t>Соблюдение
режима работы
бани (%)</t>
  </si>
  <si>
    <t>Соблюдение
постоянной
температуры
воздуха (%.)</t>
  </si>
  <si>
    <t>7.3</t>
  </si>
  <si>
    <t>Число получателей мер социальной поддержки по обеспечению жильем отдельных категорий граждан,
установленных областным законодательством от 14.03.1997 «7-ОЗ «О дополнительных гарантиях по социальной поддержке детей-сирот и детей, оставшихся без попечения (ед.)</t>
  </si>
  <si>
    <t>Доля территорий общего пользования, находящихся на круглогодичном содержании, в общей площади таких территорий (%)</t>
  </si>
  <si>
    <t>Объем уборки обочин и газонов дорог (км прохода)</t>
  </si>
  <si>
    <t>Доля обслуживающих  зеленых насаждений в общей площади таких территорий</t>
  </si>
  <si>
    <t>8.1</t>
  </si>
  <si>
    <t>Аналитическая подпрограмма «Уличное освещение территории Гаврилово-Посадского городского поселения»</t>
  </si>
  <si>
    <t>Доля освещенных частей улиц в общей протяженности улич-но-дорожной сети (%)</t>
  </si>
  <si>
    <t>Объем уборки обочин и газонов дорог (км.прохода)</t>
  </si>
  <si>
    <t>Площадь территорий кладбищ (га)</t>
  </si>
  <si>
    <t>Количество наруше-ний установленных сроков расчистки от снега дорог кладбищ в зимнее время (ед.)</t>
  </si>
  <si>
    <t>Количество письмен-ных жалоб населения на качество предос-тавления услуг(ед.)</t>
  </si>
  <si>
    <t>8.2</t>
  </si>
  <si>
    <t>Аналитическая  подпрограмма «Благоустройство и озеленение территории Гаврилово-Посадского городского поселения»</t>
  </si>
  <si>
    <t>8.4</t>
  </si>
  <si>
    <t>Специальная подпрограмма «Оказание муниципальной услуги Благоустройство территории общего пользования»</t>
  </si>
  <si>
    <t>8.5</t>
  </si>
  <si>
    <t>Специальная подпрограмма «Содержание муниципального бюджетного учреждения «Надежда»»</t>
  </si>
  <si>
    <t>Специальная подпрограмма «Оказание муниципальной услуги Содержание и благоустройство кладбищ Гаврилово-Посадского городского поселения»</t>
  </si>
  <si>
    <t>9</t>
  </si>
  <si>
    <t>Пожарная безопасность и  защита населения и территории Гаврилово-Посадского городского поселения от чрезвычайных ситуаций</t>
  </si>
  <si>
    <t>«Количество ЧС
техногенного
характера»</t>
  </si>
  <si>
    <t>Шт.</t>
  </si>
  <si>
    <t>9.1</t>
  </si>
  <si>
    <t>Аналитическая  подпрограмма «Защита населения и территорий от чрезвычайных ситуаций»</t>
  </si>
  <si>
    <t>«Число
травмированных
при ЧС»</t>
  </si>
  <si>
    <t>Чел.</t>
  </si>
  <si>
    <t>9.2</t>
  </si>
  <si>
    <t>Аналитическая  подпрограмма «Обеспечение пожарной безопасности Гаврилово-Посадского городского поселения»</t>
  </si>
  <si>
    <t>«Количество
пожаров»</t>
  </si>
  <si>
    <t>«Число
травмированных и
погибших на
пожарах»</t>
  </si>
  <si>
    <t>Долгосрочная сбалансированность и устойчивость бюджета Гаврилово-Посадского городского поселения</t>
  </si>
  <si>
    <t>Отношение объема муниципального долга бюджета (за вычетом бюджетных кредитов) к доходам бюджета (без учета объема безвозмездных поступлений)</t>
  </si>
  <si>
    <t>%</t>
  </si>
  <si>
    <t>10.1</t>
  </si>
  <si>
    <t>Аналитическая подпрограмма «Обеспечение финансирования непредвиденных расходов бюджета Гаврилово-Посадского городского поселения»</t>
  </si>
  <si>
    <t>Доля просроченной кредиторской задолженности бюджета в общей сумме кредиторской задолженности</t>
  </si>
  <si>
    <t>Число случаев нарушения установленных сроков выделения средств из резервного фонда</t>
  </si>
  <si>
    <t>раз</t>
  </si>
  <si>
    <t>10.2</t>
  </si>
  <si>
    <t>Специальная подпрограмма «Повышение качества управления муниципальными финансами»</t>
  </si>
  <si>
    <t>Доля пасходов бюджета, осуществляемых в рамках муниципальных программ (без учета расходов, осуществляемых за счет субвенций из бюджетов бюджетной системы РФ)</t>
  </si>
  <si>
    <t xml:space="preserve">Формирование современной городской среды Гаврилово-Посадского городского поселения </t>
  </si>
  <si>
    <t>Количество благоустроенных дворовых территорий (ед.)</t>
  </si>
  <si>
    <t>Доля благоустроенных дворовых территорий от общего количества дворовых территорий (ед.)</t>
  </si>
  <si>
    <t>Количество благоустроенных  муниципальных территорий общего пользования (ед.)</t>
  </si>
  <si>
    <t>Площадь благоустроенных  муниципальных территорий общего пользования (га)</t>
  </si>
  <si>
    <t>Доля  площади  благоустроенных  муниципальных территорий общего пользования (%)</t>
  </si>
  <si>
    <t>11.1</t>
  </si>
  <si>
    <t>Специальная подпрограмма «Благоустройство дворовых территорий»</t>
  </si>
  <si>
    <t>11.2</t>
  </si>
  <si>
    <t>Специальная подпрограмма «Благоустройство общественных территорий»</t>
  </si>
  <si>
    <t>11.3</t>
  </si>
  <si>
    <t>12</t>
  </si>
  <si>
    <t>«Поддержка граждан в сфере ипотечного жилищного кредитования в Гаврилово-Посадском городском поселении»</t>
  </si>
  <si>
    <t>ИТОГО</t>
  </si>
  <si>
    <t>должно быть:</t>
  </si>
  <si>
    <t>Доля жителей Гаврилово-Посадского муниципального района вовлеченных в культурно-массовые досуговые мероприятия (%)</t>
  </si>
  <si>
    <t>Увеличение количества посещений концертных мероприятий (%)</t>
  </si>
  <si>
    <t>Увеличение доли детей, привлекаемых к участию в творческих мероприятиях, в общем числе детей (%)</t>
  </si>
  <si>
    <t>Количество социально-значимых мероприятий, посвященных памятным и юбилейным датам за весь период реализации программы (единиц)</t>
  </si>
  <si>
    <t>Численность детей, получающих дополнительное образование в сфере культуры (человек)</t>
  </si>
  <si>
    <t>Развитие культуры Гаврилово-Посадского муниципального района</t>
  </si>
  <si>
    <t>Аналитическая подпрограмма «Обеспечение деятельности МБУ «Центр русского народного творчества Гаврилово-Посадского муниципального района Ивановской области»</t>
  </si>
  <si>
    <t>Аналитическая подпрограмма «Библиотечно-информационное обслуживание населения Гаврилово-Посадского муниципального района»</t>
  </si>
  <si>
    <t>Аналитическая подпрограмма «Развитие дополнительного образования детей»</t>
  </si>
  <si>
    <t>от физ. и юр. Лиц</t>
  </si>
  <si>
    <t>Аналитическая подпрограмма «Организация культурно-массовых мероприятий»</t>
  </si>
  <si>
    <t>Обеспечение деятельности Муниципального казенного учреждения «Центр обеспечения деятельности учреждений культуры»</t>
  </si>
  <si>
    <t>Развитие физической культуры, спорта и повышение эффективности реализации молодёжной политики Гаврилово-Посадского муниципального района</t>
  </si>
  <si>
    <t>Количество секций (единиц)</t>
  </si>
  <si>
    <t>Кол-во крупных спортивно-массовых мероприятий МБУ «Спортивно – оздоровительный центр» (единиц)</t>
  </si>
  <si>
    <t>Организация и проведение спортивно-оздоровительных мероприятий по заявке (единиц)</t>
  </si>
  <si>
    <t>Количество спортивных сооружений в районе (единиц)</t>
  </si>
  <si>
    <t>Количество  занимающихся физкультурой (человек)</t>
  </si>
  <si>
    <t>Количество спортсменов массовых разрядов (человек)</t>
  </si>
  <si>
    <t>Количество проведённых спортивно-массовых мероприятий отделом по физической культуре и спорту (единиц)</t>
  </si>
  <si>
    <t>Количество молодых семей, получивших соц. выплату на приобретение или строительство жилья (семей)</t>
  </si>
  <si>
    <t>Число детей и молодежи, посетившей районные и межпоселенческие мероприятия по работе с молодежью (человек)</t>
  </si>
  <si>
    <t>Количество проведенных районных и межпоселенческих мероприятий для детей и молодежи (единиц)</t>
  </si>
  <si>
    <t>Количество подростков, охваченных трудовой занятостью (человек)</t>
  </si>
  <si>
    <t>Аналитическая подпрограмма «Развитие физической культуры и массового спорта»</t>
  </si>
  <si>
    <t>Аналитическая подпрограмма «Деятельность МБУ «Спортивно-оздоровительный центр Гаврилово-Посадского муниципального района»</t>
  </si>
  <si>
    <t>2.3</t>
  </si>
  <si>
    <t>Аналитическая подпрограмма «Организация и осуществление мероприятий по работе с детьми и молодежью»</t>
  </si>
  <si>
    <t>2.4</t>
  </si>
  <si>
    <t xml:space="preserve">Специальная подпрограмма «Обеспечение жильем молодых семей» </t>
  </si>
  <si>
    <t>2.5</t>
  </si>
  <si>
    <t>Специальная программа «Проведение ремонта жилых помещений, принадлежащих на праве собственности детям-сиротам и детям, оставшимся без попечения родителей»</t>
  </si>
  <si>
    <t>2.6</t>
  </si>
  <si>
    <t>Специальная программа «Патриотическое воспитание граждан Гаврилово-Посадского муниципального района»</t>
  </si>
  <si>
    <t>Финансирование отсутствует</t>
  </si>
  <si>
    <t>Социальная поддержка граждан Гаврилово-Посадского муниципального района</t>
  </si>
  <si>
    <t>Коэффициент совместительства среди врачей  (%)</t>
  </si>
  <si>
    <t>Размер дефицита обеспеченности врачебными кадрами  (%)</t>
  </si>
  <si>
    <t>Привлечение молодых специалистов (чел.)</t>
  </si>
  <si>
    <t>Получатели муниципальной пенсии за выслугу лет</t>
  </si>
  <si>
    <t>Специальная подпрограмма «Содействие обеспечению кадрами учреждений здравоохранения в Гаврилово-Посадском муниципальном районе»</t>
  </si>
  <si>
    <t>3.2</t>
  </si>
  <si>
    <t>Специальная подпрограмма «Организация дополнительного пенсионного обеспечения отдельных категорий граждан»</t>
  </si>
  <si>
    <t>3.3</t>
  </si>
  <si>
    <t xml:space="preserve">Специальная подпрограмма «Проведение ремонта жилых помещений инвалидов и участников Великой Отечественной войны 1941-1945 годов» </t>
  </si>
  <si>
    <t>3.4</t>
  </si>
  <si>
    <t>Специальная подпрограмма "Специальная подпрограмма«Привлечение молодых специалистов для работы в муниципальных учреждениях культуры "Гаврилово-Посадского муниципального района»</t>
  </si>
  <si>
    <t>3.5</t>
  </si>
  <si>
    <t>Специальная подпрограмма «Развитие и поддержка Гаврилово-Посадской общественной ветеранской организации всероссийской общественной организации (пенсионеров) войны, труда, вооруженных Сил и правоохранительных органов»</t>
  </si>
  <si>
    <t>Развитие системы образования Гаврилово-Посадского муниципального района</t>
  </si>
  <si>
    <t>Охват детей  в возрасте от 1 до 7 лет дошкольным образованием</t>
  </si>
  <si>
    <t>от юридических и физических лиц</t>
  </si>
  <si>
    <t>Специальная подпрограмма «Выявление и поддержка одаренных детей»</t>
  </si>
  <si>
    <t>4.2</t>
  </si>
  <si>
    <t>Специальная подпрограмма «Организация целевой подготовки педагогов для работы в муниципальных образовательных организациях»района»</t>
  </si>
  <si>
    <t>4.3</t>
  </si>
  <si>
    <t>Специальная  подпрограмма «Обеспечение доступности полноценного (качественного) отдыха и оздоровления детей»</t>
  </si>
  <si>
    <t>4.4</t>
  </si>
  <si>
    <t>Специальная  подпрограмма «Организация питания в общеобразовательных учреждениях»</t>
  </si>
  <si>
    <t>4.5</t>
  </si>
  <si>
    <t>Аналитическая подпрограмма «Дошкольное образование»</t>
  </si>
  <si>
    <t>Доля Доля педагогов, повысивших квали-фикацию (%)</t>
  </si>
  <si>
    <t xml:space="preserve"> юр. и физических лиц</t>
  </si>
  <si>
    <t>4.6</t>
  </si>
  <si>
    <t>Аналитическая подпрограмма «Начальное общее, основное общее и среднее (полное) общее образование»</t>
  </si>
  <si>
    <t>Доля выпускников муниципальных общеобразовательных учреждений, сдавших единый государственный экзамен по русскому языку (%)</t>
  </si>
  <si>
    <t>Доля выпускников муниципальных общеобразовательных учреждений, сдавших ЕГЭ по математике (%)</t>
  </si>
  <si>
    <t>Удельный вес численности учителей в возрасте до 30 лет в общей численности учителей образовательных организаций (чел.)</t>
  </si>
  <si>
    <t>Доля учащихся, обучающихся в школах, отвечающих современным требованиям к условиям организации образовательного процесса на 80-100% (чел.)</t>
  </si>
  <si>
    <t>Доля педагогов, внедряющих ин-формационно-коммуникационные технологии в образовательный про-цесс (%)</t>
  </si>
  <si>
    <t>Охват детей дополнительным образованием</t>
  </si>
  <si>
    <t>Доля детей ставших победителями, лауреатами, призерами областных и всероссийских соревнований (%)</t>
  </si>
  <si>
    <t>Отношение  среднемесячной зара-ботной платы педагогических работ-ников дополнительного образования к среднемесячной заработной плате в Ивановской области  (%)</t>
  </si>
  <si>
    <t>4.7</t>
  </si>
  <si>
    <t>Аналитическая подпрограмма «Дополнительное образование детей»</t>
  </si>
  <si>
    <t>% Учреждений, бух.учет в кот. Осущ-ся централизованно</t>
  </si>
  <si>
    <t>Отсутствие обосн-х жалоб от потребителей услуг</t>
  </si>
  <si>
    <t>4.8</t>
  </si>
  <si>
    <t>Аналитическая подпрограмма «Обеспечение ведения бухгалтерского учета в учреждениях, подведомственных Отделу образования администрации Гаврилово-Посадского муниципального района»</t>
  </si>
  <si>
    <t>Доля аттестованных педагогических работников (%)</t>
  </si>
  <si>
    <t>Доля педагогических работников по-высивших квалификацию (%)</t>
  </si>
  <si>
    <t>Доля педагогических работников, участвовавших в конкурсах  методи-ческих разработок, конкурсе лучших учителей, конкурс «Педагог года»</t>
  </si>
  <si>
    <t>Доля педагогических работников, публикующихся в федеральных об-разовательных изданиях</t>
  </si>
  <si>
    <t>4.9</t>
  </si>
  <si>
    <t>Аналитическая подпрограмма «Обеспечение деятельности Информационно-технического центра Отдела образования  Гаврилово-Посадского муниципального района»</t>
  </si>
  <si>
    <t>4.10</t>
  </si>
  <si>
    <t>Развитие газификации Гаврилово-Посадского муниципального района</t>
  </si>
  <si>
    <t>Количество
газифицированных
населенных пунктов к их
общему числу (единиц, %)</t>
  </si>
  <si>
    <t>Специальная подпрограмма «Строительство сетей газоснабжения в Гаврилово-Посадском муниципальном районе Ивановской области»</t>
  </si>
  <si>
    <t>Развитие транспортной системы Гаврилово-Посадского муниципального района</t>
  </si>
  <si>
    <t>Протяженность дорог с твердым покрытием (КМ)</t>
  </si>
  <si>
    <t>Средняя скорость передвижения (км/час)</t>
  </si>
  <si>
    <t>Снижение стоимости перевозок (%)</t>
  </si>
  <si>
    <t xml:space="preserve">Специальная  подпрограмма «Развитие сети автомобильных дорог общего пользования местного значения в Гаврилово-Посадском районе </t>
  </si>
  <si>
    <t>Развитие сети
автомобильных дорог
общего пользования
местного значения в
Гаврилово-Посадском
районе (тыс.руб.)</t>
  </si>
  <si>
    <t>Содержание
автомобильных дорог
общего пользования
местного значения  (тыс.руб.)</t>
  </si>
  <si>
    <t>Ремонт автомобильных дорог общего
пользования местного
значения (тыс. руб)</t>
  </si>
  <si>
    <t xml:space="preserve">Специальные подпрограммы «Субсидирование транспортного обслуживания населения Гаврилово-Посадского муниципального района» </t>
  </si>
  <si>
    <t>6.3</t>
  </si>
  <si>
    <t>Специальная  подпрограмма «Развитие сети автомобильных дорог общего пользования местного значения в сельских поселениях Гаврилово-Посадского муниципального района»</t>
  </si>
  <si>
    <t>Содержание
автомобильных дорог
общего пользования
местного значения (тыс. руб.)</t>
  </si>
  <si>
    <t>Ремонт автомобильных
дорог общего
пользования местного
значения (тыс. руб.)</t>
  </si>
  <si>
    <t>Обеспечение доступным и комфортным жильем, объектами инженерной инфраструктуры населения   Гаврилово-Посадского муниципального района</t>
  </si>
  <si>
    <t>Общая площадь
жилых помещений,
приходящихся в
среднем на 1 жителя
Гаврилово-Посадского
муниципального
района,на конец года (кв.м. на
1 чел.)</t>
  </si>
  <si>
    <t>Количество семей,
улучшивших
жилищные условия с
помощью мер
бюджетной
поддержки в сфере
ипотечного
жилищного
кредитования (семей)</t>
  </si>
  <si>
    <t>Количество
выдаваемых
ипотечных жилищных кредитов (ед.)</t>
  </si>
  <si>
    <t>Доля семей, имеющих
возможность
приобрести жилье,
соответствующее
стандартам
обеспечения жилыми
помещениями, с
помощью
собственных и
заемных средств (%)</t>
  </si>
  <si>
    <t>Коэффициент
доступности жилья
(соотношение средней
рыночной стоимости
стандартной квартиры
общей площадью 54
кв. м и среднего
годового совокупного
денежного дохода
семьи, состоящей из 3
человек) (%)</t>
  </si>
  <si>
    <t>Уровень износа
объектов жилищно-
коммунального
хозяйства (%)</t>
  </si>
  <si>
    <t>Доля средств
внебюджетных
источников в общем
объеме инвестиций в
модернизацию
объектов
коммунальной
инфраструктуры (%)</t>
  </si>
  <si>
    <t>Доля частных
компаний,
управляющих
объектами
коммунальной
инфраструктуры, в
общем количестве
всех организаций
коммунального комплекса (%)</t>
  </si>
  <si>
    <t>Доля заемных средств
в общем объеме
капитальных
вложений в системы
теплоснабжения,
водоснабжения,
водоотведения и
очистки сточных вод (%)</t>
  </si>
  <si>
    <t>Специальная подпрограмма «Модернизация объектов коммунальной инфраструктуры Гаврилово-Посадского муниципального района»</t>
  </si>
  <si>
    <t>Специальная подпрограмма «Бюджетная поддержка граждан в сфере ипотечного жилищного кредитования в Гаврилово-Посадском муниципальном районе»</t>
  </si>
  <si>
    <t>Улучшение экологической обстановки  Гаврилово-Посадского муниципального района</t>
  </si>
  <si>
    <t>Проведение конкурса детских рисунков «Экология глазами детей» (человек)</t>
  </si>
  <si>
    <t>Выполнение работ по межеванию земельных участков  природных объектов (ед. участков)</t>
  </si>
  <si>
    <t>Специальная подпрограмма «Обращение с отходами производства и потребления»</t>
  </si>
  <si>
    <t>Специальная подпрограмма «Озеленение населенных пунктов района и экологическое воспитание населения»</t>
  </si>
  <si>
    <t>8.3</t>
  </si>
  <si>
    <t>Специальная подпрограмма «Особо охраняемые природные территории местного значения»</t>
  </si>
  <si>
    <t>Специальная подпрограмма «Обустройство места отдыха населения»</t>
  </si>
  <si>
    <t>Специальная подпрограмма «Городские леса»</t>
  </si>
  <si>
    <t>Экономическое развитие Гаврилово-Посадского муниципального района</t>
  </si>
  <si>
    <t>Количество малых предприятий на тысячу чел. Населения</t>
  </si>
  <si>
    <t>Доля среднесписочной численности работников малых предприятий в среднесписочной числености работников всех организаций и предприятий</t>
  </si>
  <si>
    <t>Доля продукции, произведенной СМСП в общем объеме произведенной продукции и услуг, предприятиями района</t>
  </si>
  <si>
    <t>Количество услуг, предоставляемых через МФЦ</t>
  </si>
  <si>
    <t>Количество пакетов принятых документов</t>
  </si>
  <si>
    <t>Количество консультаций в месяц</t>
  </si>
  <si>
    <t>Численность пострадавших от несчастных случаев на производстве со смертельным исходом</t>
  </si>
  <si>
    <t>Численность пострадавших от несчастных случаев на производстве с утратой трудоспособности на 1 день и более</t>
  </si>
  <si>
    <t>Количество рабочих мест, на которых произведена СОУТ</t>
  </si>
  <si>
    <t>Численность работников,  обученных по охране труда в аккредитованных учреждениях</t>
  </si>
  <si>
    <t>единиц</t>
  </si>
  <si>
    <t>шт.</t>
  </si>
  <si>
    <t>чел.</t>
  </si>
  <si>
    <t>Специальная подпрограмма «Развитие малого и среднего предпринимательства в Гаврилово-Посадском муниципальном районе Ивановской области на 2017-2020 годы»</t>
  </si>
  <si>
    <t>Специальная подпрограмма «Создание и развитие многофункционального центра предоставления государственных и муниципальных услуг Гаврилово-Посадского муниципального района»</t>
  </si>
  <si>
    <t>9.3</t>
  </si>
  <si>
    <t>Специальная подпрограмма «Улучшение условий и охраны труда в Гаврилово-Посадском муниципальном районе»</t>
  </si>
  <si>
    <t>Развитие сельского хозяйства и регулирование рынков сельскохозяйственной продукции, сырья и продовольствия в Гаврилово-Посадском муниципальном районе</t>
  </si>
  <si>
    <t>Посевная площадь зерновые зернобобовые
культуры-всего, в том числе: сельхозорганизации и
КФХ хозяйства населения</t>
  </si>
  <si>
    <t>Картофель – всего в том числе:
сельхозорганизации и
КФХ хозяйства населения</t>
  </si>
  <si>
    <t>Овощи – всего в том числе:
сельхозорганизации и КФХ
хозяйства населения</t>
  </si>
  <si>
    <t>Производство основных
видов продукции. Зерно в весе после доработки – всего в том числе: сельхозорганизации и
КФХ хозяйства населения</t>
  </si>
  <si>
    <t>картофель – всего в том числе:
сельхозорганизации и КФХ
хозяйства населения</t>
  </si>
  <si>
    <t>овощи – всего в том числе:
сельхозорганизации и КФХ</t>
  </si>
  <si>
    <t>Реализация зерновых и
зернобобовых культур в
весе после доработки в
хозяйствах всех категорий</t>
  </si>
  <si>
    <t>Посевная площадь,
засеваемая элитными
семенами</t>
  </si>
  <si>
    <t>Производство молока во
всех категориях хозяйств
в том числе: сельхозорганизации и КФХ хозяйства населения</t>
  </si>
  <si>
    <t>Производство (реализация) скота и
птицы на убой в живом весе во всех категориях хозяйств в том числе:
сельхозорганизации и КФХ
хозяйства населения</t>
  </si>
  <si>
    <t>Количество приобретенной
новой техники
сельскохозяйственными
товаропроизводителями</t>
  </si>
  <si>
    <t>Развитие инновационной
деятельности в АПК: Площадь зерновых культур, обработанных биологическими
средствами защиты растений
и микробиологическими
удобрениями</t>
  </si>
  <si>
    <t>Ввод (приобретение) жилья для
граждан,
проживающих
в
сельской местности (кв.м.)</t>
  </si>
  <si>
    <t>Специальная подпрограмма «Устойчивое развитие сельских территорий Гаврилово-Посадского муниципального района»</t>
  </si>
  <si>
    <t>Организация деятельности органов местного самоуправления  Гаврилово-Посадского муниципального района</t>
  </si>
  <si>
    <t>Доля муниципальных служащих, прошедших повышение квалификации</t>
  </si>
  <si>
    <t>Полнота исполнения переданных законодательством РФ отдельных государственных полномочий</t>
  </si>
  <si>
    <t>Полнота исполнения принятых полномочий поселений Гаврилово-Посадского муниципального района</t>
  </si>
  <si>
    <t>Количество предоставляемых муниципальных услуг</t>
  </si>
  <si>
    <t>Объем расходов бюджета в расчете на одного жителя района</t>
  </si>
  <si>
    <t>Объем расходов бюджета на содержание работников ОМСУ в расчете на одного жителя муниципального района</t>
  </si>
  <si>
    <t>Полнота реализации вопросов местного значения, в соответствии с федеральным законодательством</t>
  </si>
  <si>
    <t>Человек</t>
  </si>
  <si>
    <t>тыс.руб/на 1 жителя</t>
  </si>
  <si>
    <t>Специальная подпрограмма «Эффективный муниципалитет»</t>
  </si>
  <si>
    <t>Аналитическая подпрограмма «Обеспечение деятельности администрации Гаврилово-Посадского муниципального района, ее отраслевых (функциональных) органов»</t>
  </si>
  <si>
    <t>Количество заседаний Совета Гаврилово-Посадского муниципального района</t>
  </si>
  <si>
    <t>Аналитическая подпрограмма «Обеспечение деятельности Совета Гаврилово-Посадского муниципального района»</t>
  </si>
  <si>
    <t>Совершенствование работы органов местного самоуправления Гаврилово-Посадского муниципального района</t>
  </si>
  <si>
    <t>«Уровень обеспеченности материально-технического и
финансово-хозяйственного
обеспечения деятельности» (%)</t>
  </si>
  <si>
    <t>«Уровень содержания зданий и
служебных помещений в надлежащем порядке» (%)</t>
  </si>
  <si>
    <t>12.1</t>
  </si>
  <si>
    <t>Аналитическая подпрограмма «Обеспечение деятельности органов местного самоуправления Гаврилово-Посадского муниципального района»</t>
  </si>
  <si>
    <t>Долгосрочная сбалансированность и устойчивость консолидированного бюджета Гаврилово-Посадского муниципального района</t>
  </si>
  <si>
    <t>Отношение объема муниципального долга консолидированного бюджета (за вычетом бюджетных кредитов) к доходам консолидированногобюджета (без учета безвозмездных поступлений)</t>
  </si>
  <si>
    <t>13.1</t>
  </si>
  <si>
    <t>Аналитическая подпрограмма «Обеспечение финансирования непредвиденных расходов бюджета Гаврилово-Посадского муниципального района»</t>
  </si>
  <si>
    <t>Число случаев нарушения установленных сроков выделения  средств из резервного фонда</t>
  </si>
  <si>
    <t>13.2</t>
  </si>
  <si>
    <t>Аналитическая подпрограмма «Обеспечение сбалансированности бюджетов поселений  Гаврилово-Посадского муниципального района»</t>
  </si>
  <si>
    <t>Количество дефицитных бюджетов поселений, получающих иные межбюджетные трансферты на оказание поддержки на осущетсвление части полномочий по решению ВМЗ</t>
  </si>
  <si>
    <t>13.3</t>
  </si>
  <si>
    <t>Доля расходов консолидированного бюджета, осуществляемых в рамках муниципальныхпрограмм (без учета расходов, осуществляемых за счет субвенцуий из бюджетов бюджетной системы РФ)</t>
  </si>
  <si>
    <t>Обеспечение доступным и комфортным жильем граждан сельских поселений Гаврилово-Посадского муниципального района</t>
  </si>
  <si>
    <t>Количество отремонтированных
муниципальных жилых помещений
за год (единиц)</t>
  </si>
  <si>
    <t>14.1</t>
  </si>
  <si>
    <t>Специальная подпрограмма «Обеспечение доступным и комфортным жильем граждан сельских поселений Гаврилово-Посадского муниципального района»</t>
  </si>
  <si>
    <t>Организация обеспечения населения в сельских поселениях Гаврилово-Посадского муниципального района коммунальными услугами и топливом</t>
  </si>
  <si>
    <t>Протяженность  канализационных и водопроводных сетей (м)</t>
  </si>
  <si>
    <t>Количество колодцев, требующих ремонта или
чистки (шт.)</t>
  </si>
  <si>
    <t>Количество КТП в  муниципальной собственности
или на обслуживании
Шекшовского сельского
поселения (шт)</t>
  </si>
  <si>
    <t>15.1</t>
  </si>
  <si>
    <t>Специальная подпрограмма «Организация обеспечения населения в сельских поселениях Гаврилово-Посадского муниципального района коммунальными услугами и топливом»</t>
  </si>
  <si>
    <t>Участие в организации деятельности по сбору и транспортированию твердых коммунальных отходов в сельских поселениях Гаврилово-Посадского муниципального района</t>
  </si>
  <si>
    <t>Количество выявленных органом муниципального контроля несанкционированных свалок (ед.)</t>
  </si>
  <si>
    <t>Количество выявленных органами  госконтроля несанкционированных свалок (ед.)</t>
  </si>
  <si>
    <t>Количество письменных жалоб населения на организацию сбора и вывоза ТКО (ед.)</t>
  </si>
  <si>
    <t>16.1</t>
  </si>
  <si>
    <t>Специальная подпрограмма «Участие в организации деятельности по сбору и транспортированию твердых коммунальных отходов в сельских поселениях Гаврилово-Посадского муниципального района»</t>
  </si>
  <si>
    <t>Организация ритуальных услуг и содержание мест захоронения в сельских поселениях Гаврилово-Посадского муниципального района</t>
  </si>
  <si>
    <t>17.1</t>
  </si>
  <si>
    <t>Развитие многоуровневой системы профилактики правонарушений и обеспечение безопасности граждан на территории Гаврилово-Посадского муниципального района</t>
  </si>
  <si>
    <t>Удельный вес преступлений в общественных местах (%)</t>
  </si>
  <si>
    <t>Удельный вес преступлений в состоянии алкогольного опьянения (%)</t>
  </si>
  <si>
    <t>Удельный вес преступлений совершаемых несовершеннолетними (%)</t>
  </si>
  <si>
    <t>Количество ДТП (единиц)</t>
  </si>
  <si>
    <t>Удельный вес ДТП с по-страдавшими (%)</t>
  </si>
  <si>
    <t>Удельный вес ДТП с участием несовершенно-летних (%)</t>
  </si>
  <si>
    <t>Количество учащихся, задействованных в меро-приятиях по профилак-тике ДТП (человек)</t>
  </si>
  <si>
    <t>Удельный вес зарегист-рированных лиц с диаг-нозом "наркомания" (%)</t>
  </si>
  <si>
    <t>Удельный вес зарегистрированных лиц с диагнозом "пагубное потребление наркотиков" (%)</t>
  </si>
  <si>
    <t>Удельный вес преступ-лений в сфере незакон-ного оборота наркотиков (%)</t>
  </si>
  <si>
    <t>Удельный вес админист-ративных правонаруше-ний в сфере незаконного оборота наркотиков (%)</t>
  </si>
  <si>
    <t>внебюджетные средства</t>
  </si>
  <si>
    <t>18.1</t>
  </si>
  <si>
    <t>Специальная подпрограмма «Профилактика правонарушений, обеспечение общественного порядка и противодействие преступности»</t>
  </si>
  <si>
    <r>
      <t>(по состоянию на 31.12.2019)</t>
    </r>
    <r>
      <rPr>
        <b/>
        <sz val="13"/>
        <color theme="1"/>
        <rFont val="Times New Roman"/>
        <family val="1"/>
        <charset val="204"/>
      </rPr>
      <t>, тыс.руб.</t>
    </r>
  </si>
  <si>
    <t>Количество семей, улучшивших жилищные условия с помощью мер гос. Поддержки в сфере ипотечного жилищного кредитования, м</t>
  </si>
  <si>
    <t>Специальная Подпрограмма  "Обеспечение доступным и комфортным жильем граждан и отдельных категорий граждан, установленных законодательством (дети-сироты и дети, оставшихся без попечения родителей, лицам из числа детей-сирот и детей, оставшихся без попечения родителей)"</t>
  </si>
  <si>
    <t>бюджет государственных внебюджетных фондов</t>
  </si>
  <si>
    <t>Обеспечение доступным и комфортным жильем и жилищно-коммунальными услугами граждан Гаврилово-Посадского  городского поселения</t>
  </si>
  <si>
    <t>Специальная подпрограмма «Пенсионное обьеспечение и выплата пенсии за выслугу лет муниципальным служащим аврилово-Посадского городского поселения»</t>
  </si>
  <si>
    <t>Специальная Программа «Социальная поддержка граждан Гаврилово-Посадского городского поселения Гаврилово-Посадского муниципального района»</t>
  </si>
  <si>
    <t>Специальная подпрограмма «Обеспечение жильем молодых семей Гаврилово-Посадского городского поселения Гаврилово-Посадского муниципального района»</t>
  </si>
  <si>
    <t>Доля учреждений культуры Гаврилово-Посадского городского поселения, в которых внедрены информационно-коммуникационные технологии для доступности информации об услугах сферы культуры (чел.)</t>
  </si>
  <si>
    <t>бюдеты государственных внебюджетных фондов</t>
  </si>
  <si>
    <t xml:space="preserve">Ежегодное увеличение не менее чем на 10% количества объектов имущества в перечне муниципального имущества </t>
  </si>
  <si>
    <t>Доля заключенных договоров аренды по отношению к общему количеству имущества в перечне имущества, закрепленного на праве хозяйственного ведения за муниципальными унитарными предприятиями, на праве оперативного управления за муниципальными учреждениями</t>
  </si>
  <si>
    <t>бюджеты сельских поселений</t>
  </si>
  <si>
    <t>бюджет муниципального района</t>
  </si>
  <si>
    <t>18819
18782
37</t>
  </si>
  <si>
    <t>17479
17399
80</t>
  </si>
  <si>
    <t>606
125
481</t>
  </si>
  <si>
    <t>346
50
296</t>
  </si>
  <si>
    <t>217
67
150</t>
  </si>
  <si>
    <t>98
58
40</t>
  </si>
  <si>
    <t>49236
49193,8
42,2</t>
  </si>
  <si>
    <t>40185
40161,8
23,2</t>
  </si>
  <si>
    <t>8429
1845
6584</t>
  </si>
  <si>
    <t>4834,1
749,3
4084,8</t>
  </si>
  <si>
    <t>5593
1923, 3670</t>
  </si>
  <si>
    <t>3464,3
2615; 849,3</t>
  </si>
  <si>
    <t>30720
27856
2864</t>
  </si>
  <si>
    <t>30718,7                                                     28852,8
  1865,9</t>
  </si>
  <si>
    <t>2275
1359
916</t>
  </si>
  <si>
    <t>2004,3
1311
693,3</t>
  </si>
  <si>
    <t>Ввод (приобретение) жилья для граждан, проживающих сельской местности</t>
  </si>
  <si>
    <t>Ввод в действие распределительных газовых сетей в сельской местности</t>
  </si>
  <si>
    <t>Доля территорий общего пользования, на которых проводится акарицидная обработка (%)</t>
  </si>
  <si>
    <t>Доля  территорий, на которых проводится борьба с распространением борщевика Сосновского (%)</t>
  </si>
  <si>
    <t>-</t>
  </si>
  <si>
    <t>Количество рассады цветочных растений, используемых  для  общественных клумб (тыс. корней)</t>
  </si>
  <si>
    <t>Доля обслуживающих зеленых насаждений в общей площади таких территорий  (%)</t>
  </si>
  <si>
    <t>Уровень обеспеченности материально-технического и фи-нансово-хозяйственного обеспечения деятельности (%)</t>
  </si>
  <si>
    <t>Уровень содержания помещений и сооружений в надлежащем порядке (%)</t>
  </si>
  <si>
    <t>Доля энергосберегающих светильников (%)</t>
  </si>
  <si>
    <t>Объем утилизированного мусора при ликвидации навалов мусора свалок (тн)</t>
  </si>
  <si>
    <t xml:space="preserve">Рекультивация городской свалки ТБО, расположенной юго-восточнее с. Закомелье всего, в т.ч.
проведение экспертизы проекта рекультивации
</t>
  </si>
  <si>
    <t xml:space="preserve">Организация нормативного обращения с ртутьсодержащими отходами бюджетными организациями (22 организации) 
Функционирование 6-ти пунктов приема ртутьсодержащих отходов от населения
</t>
  </si>
  <si>
    <t>Проведение Акции по сбору макулатуры среди школьников района (награждение победителя  соревнования)</t>
  </si>
  <si>
    <t>Создание объектов озеленения школами района в рамках конкурса «Проекты озеленения с элементами благоустройства населенных пунктов, их реализация» (единиц)</t>
  </si>
  <si>
    <t>Создание цветников (клумб) на муниципальных землях в рамках конкурса клумб «Гаврилово-Посадский район в цвету»  (единиц клумб)</t>
  </si>
  <si>
    <t>Выполнение работ по установке аншлагов на территориях ООПТ м.зн., прошедших пас-портизацию (единиц аншлагов)</t>
  </si>
  <si>
    <t>Определение и закрепление на местности границ местоположения городских лесов город-ских лесов Осановецкого сельского  поселения (га)</t>
  </si>
  <si>
    <t>Специальная подпрограмма «Организация  ритуальных услуг  и содержание мест захоронения в сельских поселениях Гаврилово-Посадского муниципального района»</t>
  </si>
  <si>
    <t>Количество нарушений установленных сроков расчистки от снега дорог кладбищ в зимнее время (ед.)</t>
  </si>
  <si>
    <t>Количество письменных жалоб населения на качество предоставления услуг (ед.)</t>
  </si>
  <si>
    <t>Специальная подпрограмма«Благоустройство городской площади»</t>
  </si>
  <si>
    <t>Доля благоустроенных дворовых территорий от общего количества дворовых территорий (%)</t>
  </si>
  <si>
    <t>Выполнение проектных работ по разработке визуализаций в трехмерном виде объекта: «Благоустройство Городской площади (пл. Советская, центр г. Гаврилов Посад)» (количество видовых точек)</t>
  </si>
  <si>
    <t>Выполнение работ по благо-устройству Городской площади (Реализация проекта «Благоустройство Городской площади (пл. Советская, центр г. Гаврилов Посад)» - 1этап)  (количество проектов)</t>
  </si>
  <si>
    <t>Областной
бюджет</t>
  </si>
  <si>
    <t>Бюджеты государственных внебюджетных фондов</t>
  </si>
  <si>
    <t>От юридических и физических лиц</t>
  </si>
  <si>
    <t>Доля заключенных договоров аренды по отношению к общему количеству имущества в перечне (%)</t>
  </si>
  <si>
    <t>Ежегодное увеличение не менее чем на 10% количества объектов имущества в перечнях государственного имущества и перечнях муниципального имущества (единиц)</t>
  </si>
  <si>
    <t>Объекты государственного (муниципального) имущества казны  (единиц)</t>
  </si>
  <si>
    <t>Аналитическая подпрограмма "Имущественная поддержка субъектов малого и среднего предпринимательства"</t>
  </si>
  <si>
    <t>Общий объем поступлений в бюджет  доходов от использования имущества, находящегося в  муниципальной собственности</t>
  </si>
  <si>
    <t xml:space="preserve">Доля улиц, тротуаров площадей, находящихся на круглогодичном содержании общей площади улично-дорожной сети </t>
  </si>
  <si>
    <t>Площадь дорог и тротуаров, находящихся на зимнем содержании</t>
  </si>
  <si>
    <t>Периодичность зимней уборки дорог и тротуаров</t>
  </si>
  <si>
    <t xml:space="preserve">Площадь дорог и тротуаров, находящихся на летнем содержании </t>
  </si>
  <si>
    <t xml:space="preserve">Общая площадь мостов и путепроводов,находящихся на содержании </t>
  </si>
  <si>
    <t>Количество предписаний ГИБДД</t>
  </si>
  <si>
    <t>Общая протяженность автомобильных дорог общего пользования местного значения на территории Гаврилово- Посадского городского поселения, соответствующих нормативным требованиям к транспортно-эксплуатационным  показателям</t>
  </si>
  <si>
    <t>Ремонт автомобильной дороги общего пользования местного значения ул. Советская</t>
  </si>
  <si>
    <t xml:space="preserve">Ремонт автомобильной дороги общего пользования местного значения ул. Горького </t>
  </si>
  <si>
    <t>Ремонт автомобильной дороги общего пользования местного значения Суздальское
шоссе,</t>
  </si>
  <si>
    <t>Ремонт автомобильной дороги общего пользования местного значения ул. 3 Интернационала</t>
  </si>
  <si>
    <t>Ремонт автомобиль-ной дороги общего пользования местного значения пл. Советская</t>
  </si>
  <si>
    <t xml:space="preserve">Ремонт автомобильной дороги общего пользования местного значения ул. Урицкого </t>
  </si>
  <si>
    <t>Ремонт автомобильной дороги общего пользования местного значения пл. Базарная,</t>
  </si>
  <si>
    <t>Ремонт автомобильной дороги общего пользования местного значения ул. Розы Люксембург</t>
  </si>
  <si>
    <t>Ремонт автомобильной дороги общего пользования местного значения ул. Дзержинского,</t>
  </si>
  <si>
    <t>Ремонт автомобильной дороги общего пользования местного значения ул. Октябрьская</t>
  </si>
  <si>
    <t>Ремонт автомобильной дороги общего пользования местного значения ул. Лизы Болотиной (к железнодорожному вокзалу)</t>
  </si>
  <si>
    <t>Нанесение дорожной разметки</t>
  </si>
  <si>
    <t>Удельный вес численности населения в возрасте 5 - 18 лет, охваченного образованием, в общей численности населения в возрасте 5 - 18 лет (%)</t>
  </si>
  <si>
    <t>Охват детей  в возрасте от 1 до 7 лет дошкольным образованием (%)</t>
  </si>
  <si>
    <t>Доля учащихся, обучающихся в школах, отвечающих современным требованиям к условиям организации образовательного процесса на 80-100% (%)</t>
  </si>
  <si>
    <t>Охват детей в возрасте 5-18 лет  программами дополнительного образования (%)</t>
  </si>
  <si>
    <t>Отношение среднемесячной заработной платы педагогических работников общеобразовательных организаций к среднемесячной заработной плате в Ивановской области (%)</t>
  </si>
  <si>
    <t>Кол-во семинаров, мастер-классов для педагогов и детей (ед.)</t>
  </si>
  <si>
    <t>Кол-во районных мероприятий (конкурсов, олимпиад, фестивалей, соревнований, акций)(ед.)</t>
  </si>
  <si>
    <t>Численность участников районных мроприятий (чел.)</t>
  </si>
  <si>
    <t>Удельный вес численности учащихся, участвующих в конкурсах и олимпиадах (%)</t>
  </si>
  <si>
    <t>Охват детей организованным отдыхом и оздоровлением (%)</t>
  </si>
  <si>
    <t>Доля детей, отдохнувших в лагерях (%)</t>
  </si>
  <si>
    <t>Охват детей, находящихся в трудной жизненной ситуации, охваченных организованным отдыхом и оздоровлением (%)</t>
  </si>
  <si>
    <t>Охват учащихся горячим питанием (%)</t>
  </si>
  <si>
    <t>Охват детей, находящихся в трудной жизненной ситуации, охваченных  горячим питанием (%)</t>
  </si>
  <si>
    <t>Количество несовершеннолетних, состоящих на различных видах профилактического учета (%)</t>
  </si>
  <si>
    <t>Количество несовершеннолетних, состоящих на различных видах про-филактического учета и склонных к совершению правонарушений и об-щественно опасных деяний, вовле-ченных в работу кружковых объеди-нений (чел.)</t>
  </si>
  <si>
    <t>Количество подростков, охваченных мероприятиями проекта (чел.)</t>
  </si>
  <si>
    <t>Количество привлеченных добро-вольцев для реализации мероприятий проекта (чел.)</t>
  </si>
  <si>
    <t>Охват населения информацией о ра-боте с несовершеннолетними, состоящими на различных видах профилактического учета и склонных к совершению правонарушений и общественно опасных деяний (чел.)</t>
  </si>
  <si>
    <t>Увеличение доли молодых педагогических работников, в возрасте до 30 лет</t>
  </si>
  <si>
    <t>22/6</t>
  </si>
  <si>
    <t>Ввод 
в действие распределительных газовых
сетей в сельской местности</t>
  </si>
  <si>
    <t>63, 71%</t>
  </si>
  <si>
    <t>29, 32,6%</t>
  </si>
  <si>
    <t>Количество
газифицированных квартир
и частных домовладений (шт)</t>
  </si>
  <si>
    <t>Количество метров газопроводов,
приходящихся на 1000 человек населения (м)</t>
  </si>
  <si>
    <t>Строительство сетей газоснабжения в
Гаврилово-Посадском районе Ивановской области» (тыс. руб.)</t>
  </si>
  <si>
    <t>Разработка проектной документации
«Распределительные газопроводы по с. Скомово, с. Владычино, с. Глумово, Гаврилово-Посадского
района Ивановской области» (тыс. руб.)</t>
  </si>
  <si>
    <t>Разработка проектной документации
«Газопроводные сети в п. Петровсский Гаврилово-Посадского
района Ивановской области» (тыс. руб.)</t>
  </si>
  <si>
    <t>Субсидирование транспортного обслуживания населения (тыс.руб.)</t>
  </si>
  <si>
    <t>Развитие сети автомобильных дорог общего пользования местного значения в сельских поселениях Гаврилово-Посадского муниципального район</t>
  </si>
  <si>
    <t>Обеспечение жильем отдельных категорий
граждан (дети-сироты и дети, оставшиеся без
попечения родителей, лицам из числа детей-
сирот и детей, оставшихся без попечения родителей),
установленных законодательством (шт.)</t>
  </si>
  <si>
    <t>Уровень возмещения стоимости предоставления услуг по холодному
водоснабжению, горячему водоснабжению,
водоотведению и очистке сточных вод» (%)</t>
  </si>
  <si>
    <t xml:space="preserve">Специальная подпрограмма Социальное сопровождение несовершеннолетних и семей, состоящих на различных видах профилактического учета (инновационный социальный проект «За нами будущее!» </t>
  </si>
  <si>
    <t>1.5.</t>
  </si>
  <si>
    <t>Специальная подпрограмма «Субсидирование юридических лиц,предоставляющих услуги водоснабжения и водоотведения»</t>
  </si>
  <si>
    <t>Количество юридических лиц и индивидуальных
предпринимателей, которым представлена
субсидия на возмещение недополученных
доходов в связи регулированием платы
граждан за услуги холодного водоснабжения,
горячего водоснабжения, водоотведения и
очистки сточных вод (ед.)</t>
  </si>
  <si>
    <t>на 2019 год, тыс.руб.</t>
  </si>
  <si>
    <t>(по состоянию на 31.12.2019), тыс.руб.</t>
  </si>
  <si>
    <t xml:space="preserve">1 </t>
  </si>
  <si>
    <t xml:space="preserve">Благоустройство территории  Гаврилово-Посадского городского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</si>
  <si>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2.2</t>
  </si>
  <si>
    <t xml:space="preserve">2.2 </t>
  </si>
  <si>
    <t xml:space="preserve">10 </t>
  </si>
  <si>
    <t xml:space="preserve">15 </t>
  </si>
</sst>
</file>

<file path=xl/styles.xml><?xml version="1.0" encoding="utf-8"?>
<styleSheet xmlns="http://schemas.openxmlformats.org/spreadsheetml/2006/main">
  <numFmts count="15">
    <numFmt numFmtId="43" formatCode="_-* #,##0.00\ _₽_-;\-* #,##0.00\ _₽_-;_-* &quot;-&quot;??\ _₽_-;_-@_-"/>
    <numFmt numFmtId="164" formatCode="_-* #,##0.0\ _₽_-;\-* #,##0.0\ _₽_-;_-* &quot;-&quot;?\ _₽_-;_-@_-"/>
    <numFmt numFmtId="165" formatCode="_-* #,##0.000\ _₽_-;\-* #,##0.000\ _₽_-;_-* &quot;-&quot;???\ _₽_-;_-@_-"/>
    <numFmt numFmtId="166" formatCode="_-* #,##0.00000\ _₽_-;\-* #,##0.00000\ _₽_-;_-* &quot;-&quot;?????\ _₽_-;_-@_-"/>
    <numFmt numFmtId="167" formatCode="#,##0.000_ ;\-#,##0.000\ "/>
    <numFmt numFmtId="168" formatCode="#,##0.000"/>
    <numFmt numFmtId="169" formatCode="#,##0.0000_ ;\-#,##0.0000\ "/>
    <numFmt numFmtId="170" formatCode="_-* #,##0.0000\ _₽_-;\-* #,##0.0000\ _₽_-;_-* &quot;-&quot;????\ _₽_-;_-@_-"/>
    <numFmt numFmtId="171" formatCode="#,##0.00000_ ;\-#,##0.00000\ "/>
    <numFmt numFmtId="172" formatCode="#,##0.00_ ;\-#,##0.00\ "/>
    <numFmt numFmtId="173" formatCode="0.000"/>
    <numFmt numFmtId="174" formatCode="0.00000"/>
    <numFmt numFmtId="175" formatCode="0_ ;\-0\ "/>
    <numFmt numFmtId="176" formatCode="#,##0_ ;\-#,##0\ "/>
    <numFmt numFmtId="177" formatCode="#,##0.00000"/>
  </numFmts>
  <fonts count="28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Arial Black"/>
      <family val="2"/>
      <charset val="204"/>
    </font>
    <font>
      <b/>
      <sz val="12"/>
      <color rgb="FF00000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9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/>
    <xf numFmtId="49" fontId="3" fillId="2" borderId="7" xfId="0" applyNumberFormat="1" applyFont="1" applyFill="1" applyBorder="1" applyAlignment="1" applyProtection="1">
      <alignment horizontal="center" wrapText="1"/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0" fontId="3" fillId="2" borderId="9" xfId="0" applyFont="1" applyFill="1" applyBorder="1" applyAlignment="1" applyProtection="1">
      <alignment horizontal="center" wrapText="1"/>
      <protection locked="0"/>
    </xf>
    <xf numFmtId="165" fontId="6" fillId="2" borderId="10" xfId="0" applyNumberFormat="1" applyFont="1" applyFill="1" applyBorder="1" applyAlignment="1" applyProtection="1">
      <alignment horizontal="center" wrapText="1"/>
      <protection locked="0"/>
    </xf>
    <xf numFmtId="165" fontId="6" fillId="2" borderId="9" xfId="0" applyNumberFormat="1" applyFont="1" applyFill="1" applyBorder="1" applyAlignment="1" applyProtection="1">
      <alignment horizontal="center" wrapText="1"/>
      <protection locked="0"/>
    </xf>
    <xf numFmtId="0" fontId="4" fillId="7" borderId="15" xfId="0" applyFont="1" applyFill="1" applyBorder="1" applyAlignment="1" applyProtection="1">
      <alignment horizontal="center" vertical="top" wrapText="1"/>
      <protection locked="0"/>
    </xf>
    <xf numFmtId="0" fontId="4" fillId="5" borderId="15" xfId="0" applyFont="1" applyFill="1" applyBorder="1" applyAlignment="1" applyProtection="1">
      <alignment horizontal="center" vertical="center" wrapText="1"/>
      <protection locked="0"/>
    </xf>
    <xf numFmtId="0" fontId="0" fillId="5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 wrapText="1"/>
    </xf>
    <xf numFmtId="0" fontId="4" fillId="7" borderId="24" xfId="0" applyFont="1" applyFill="1" applyBorder="1" applyAlignment="1" applyProtection="1">
      <alignment horizontal="center" vertical="top" wrapText="1"/>
      <protection locked="0"/>
    </xf>
    <xf numFmtId="43" fontId="4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0" fontId="7" fillId="8" borderId="29" xfId="0" applyFont="1" applyFill="1" applyBorder="1" applyAlignment="1">
      <alignment horizontal="center" vertical="center"/>
    </xf>
    <xf numFmtId="0" fontId="4" fillId="7" borderId="33" xfId="0" applyFont="1" applyFill="1" applyBorder="1" applyAlignment="1" applyProtection="1">
      <alignment horizontal="center" vertical="center" wrapText="1"/>
      <protection locked="0"/>
    </xf>
    <xf numFmtId="43" fontId="4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33" xfId="0" applyFont="1" applyFill="1" applyBorder="1" applyAlignment="1" applyProtection="1">
      <alignment horizontal="center" vertical="center" wrapText="1"/>
      <protection locked="0"/>
    </xf>
    <xf numFmtId="0" fontId="4" fillId="5" borderId="33" xfId="0" applyFont="1" applyFill="1" applyBorder="1" applyAlignment="1" applyProtection="1">
      <alignment horizontal="center" vertical="center" wrapText="1"/>
      <protection locked="0"/>
    </xf>
    <xf numFmtId="0" fontId="0" fillId="5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6" fillId="0" borderId="28" xfId="0" applyFont="1" applyBorder="1" applyAlignment="1" applyProtection="1">
      <alignment horizontal="center" vertical="top" wrapText="1"/>
      <protection locked="0"/>
    </xf>
    <xf numFmtId="0" fontId="6" fillId="4" borderId="28" xfId="0" applyFont="1" applyFill="1" applyBorder="1" applyAlignment="1" applyProtection="1">
      <alignment horizontal="center" vertical="center" wrapText="1"/>
      <protection locked="0"/>
    </xf>
    <xf numFmtId="0" fontId="4" fillId="5" borderId="28" xfId="0" applyFont="1" applyFill="1" applyBorder="1" applyAlignment="1" applyProtection="1">
      <alignment horizontal="center" vertical="center" wrapText="1"/>
      <protection locked="0"/>
    </xf>
    <xf numFmtId="0" fontId="0" fillId="5" borderId="28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6" fillId="4" borderId="24" xfId="0" applyFont="1" applyFill="1" applyBorder="1" applyAlignment="1" applyProtection="1">
      <alignment horizontal="center" vertical="center" wrapText="1"/>
      <protection locked="0"/>
    </xf>
    <xf numFmtId="0" fontId="0" fillId="3" borderId="24" xfId="0" applyFill="1" applyBorder="1" applyAlignment="1">
      <alignment horizontal="center" vertical="center"/>
    </xf>
    <xf numFmtId="43" fontId="4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39" xfId="0" applyFont="1" applyFill="1" applyBorder="1" applyAlignment="1" applyProtection="1">
      <alignment horizontal="center" vertical="center" wrapText="1"/>
      <protection locked="0"/>
    </xf>
    <xf numFmtId="0" fontId="4" fillId="5" borderId="39" xfId="0" applyFont="1" applyFill="1" applyBorder="1" applyAlignment="1" applyProtection="1">
      <alignment horizontal="center" vertical="center" wrapText="1"/>
      <protection locked="0"/>
    </xf>
    <xf numFmtId="0" fontId="0" fillId="5" borderId="39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6" fillId="0" borderId="39" xfId="0" applyFont="1" applyBorder="1" applyAlignment="1" applyProtection="1">
      <alignment horizontal="center" vertical="top" wrapText="1"/>
      <protection locked="0"/>
    </xf>
    <xf numFmtId="0" fontId="8" fillId="7" borderId="33" xfId="0" applyFont="1" applyFill="1" applyBorder="1" applyAlignment="1" applyProtection="1">
      <alignment horizontal="center" vertical="top" wrapText="1"/>
      <protection locked="0"/>
    </xf>
    <xf numFmtId="0" fontId="8" fillId="0" borderId="28" xfId="0" applyFont="1" applyBorder="1" applyAlignment="1" applyProtection="1">
      <alignment horizontal="center" vertical="top" wrapText="1"/>
      <protection locked="0"/>
    </xf>
    <xf numFmtId="0" fontId="8" fillId="0" borderId="24" xfId="0" applyFont="1" applyBorder="1" applyAlignment="1" applyProtection="1">
      <alignment horizontal="center" vertical="top" wrapText="1"/>
      <protection locked="0"/>
    </xf>
    <xf numFmtId="165" fontId="6" fillId="0" borderId="24" xfId="0" applyNumberFormat="1" applyFont="1" applyBorder="1" applyAlignment="1" applyProtection="1">
      <alignment horizontal="center" vertical="top" wrapText="1"/>
      <protection locked="0"/>
    </xf>
    <xf numFmtId="0" fontId="8" fillId="9" borderId="24" xfId="0" applyFont="1" applyFill="1" applyBorder="1" applyAlignment="1" applyProtection="1">
      <alignment horizontal="center" vertical="top" wrapText="1"/>
      <protection locked="0"/>
    </xf>
    <xf numFmtId="0" fontId="0" fillId="9" borderId="24" xfId="0" applyFill="1" applyBorder="1" applyAlignment="1">
      <alignment horizontal="center" vertical="center"/>
    </xf>
    <xf numFmtId="165" fontId="6" fillId="9" borderId="24" xfId="0" applyNumberFormat="1" applyFont="1" applyFill="1" applyBorder="1" applyAlignment="1" applyProtection="1">
      <alignment horizontal="center" vertical="top" wrapText="1"/>
      <protection locked="0"/>
    </xf>
    <xf numFmtId="43" fontId="4" fillId="9" borderId="24" xfId="0" applyNumberFormat="1" applyFont="1" applyFill="1" applyBorder="1" applyAlignment="1" applyProtection="1">
      <alignment horizontal="center" vertical="center" wrapText="1"/>
      <protection locked="0"/>
    </xf>
    <xf numFmtId="0" fontId="8" fillId="9" borderId="39" xfId="0" applyFont="1" applyFill="1" applyBorder="1" applyAlignment="1" applyProtection="1">
      <alignment horizontal="center" vertical="top" wrapText="1"/>
      <protection locked="0"/>
    </xf>
    <xf numFmtId="165" fontId="6" fillId="9" borderId="39" xfId="0" applyNumberFormat="1" applyFont="1" applyFill="1" applyBorder="1" applyAlignment="1" applyProtection="1">
      <alignment horizontal="center" vertical="top" wrapText="1"/>
      <protection locked="0"/>
    </xf>
    <xf numFmtId="43" fontId="4" fillId="9" borderId="39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47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 applyProtection="1">
      <alignment horizontal="center" vertical="top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top" wrapText="1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4" fillId="9" borderId="19" xfId="0" applyFont="1" applyFill="1" applyBorder="1" applyAlignment="1" applyProtection="1">
      <alignment horizontal="center" vertical="top" wrapText="1"/>
      <protection locked="0"/>
    </xf>
    <xf numFmtId="0" fontId="5" fillId="10" borderId="0" xfId="0" applyFont="1" applyFill="1"/>
    <xf numFmtId="0" fontId="0" fillId="10" borderId="0" xfId="0" applyFill="1"/>
    <xf numFmtId="0" fontId="8" fillId="9" borderId="28" xfId="0" applyFont="1" applyFill="1" applyBorder="1" applyAlignment="1" applyProtection="1">
      <alignment horizontal="center" vertical="top" wrapText="1"/>
      <protection locked="0"/>
    </xf>
    <xf numFmtId="43" fontId="6" fillId="9" borderId="24" xfId="0" applyNumberFormat="1" applyFont="1" applyFill="1" applyBorder="1" applyAlignment="1" applyProtection="1">
      <alignment horizontal="center" vertical="top" wrapText="1"/>
      <protection locked="0"/>
    </xf>
    <xf numFmtId="0" fontId="7" fillId="8" borderId="54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6" fillId="10" borderId="28" xfId="0" applyFont="1" applyFill="1" applyBorder="1" applyAlignment="1" applyProtection="1">
      <alignment horizontal="center" vertical="top" wrapText="1"/>
      <protection locked="0"/>
    </xf>
    <xf numFmtId="0" fontId="8" fillId="10" borderId="28" xfId="0" applyFont="1" applyFill="1" applyBorder="1" applyAlignment="1" applyProtection="1">
      <alignment horizontal="center" vertical="top" wrapText="1"/>
      <protection locked="0"/>
    </xf>
    <xf numFmtId="0" fontId="6" fillId="10" borderId="24" xfId="0" applyFont="1" applyFill="1" applyBorder="1" applyAlignment="1" applyProtection="1">
      <alignment horizontal="center" vertical="top" wrapText="1"/>
      <protection locked="0"/>
    </xf>
    <xf numFmtId="0" fontId="8" fillId="10" borderId="24" xfId="0" applyFont="1" applyFill="1" applyBorder="1" applyAlignment="1" applyProtection="1">
      <alignment horizontal="center" vertical="top" wrapText="1"/>
      <protection locked="0"/>
    </xf>
    <xf numFmtId="0" fontId="8" fillId="10" borderId="39" xfId="0" applyFont="1" applyFill="1" applyBorder="1" applyAlignment="1" applyProtection="1">
      <alignment horizontal="center" vertical="top" wrapText="1"/>
      <protection locked="0"/>
    </xf>
    <xf numFmtId="0" fontId="3" fillId="7" borderId="33" xfId="0" applyFont="1" applyFill="1" applyBorder="1" applyAlignment="1" applyProtection="1">
      <alignment horizontal="center" vertical="top" wrapText="1"/>
      <protection locked="0"/>
    </xf>
    <xf numFmtId="165" fontId="6" fillId="0" borderId="39" xfId="0" applyNumberFormat="1" applyFont="1" applyBorder="1" applyAlignment="1" applyProtection="1">
      <alignment horizontal="center" vertical="top" wrapText="1"/>
      <protection locked="0"/>
    </xf>
    <xf numFmtId="0" fontId="4" fillId="7" borderId="44" xfId="0" applyFont="1" applyFill="1" applyBorder="1" applyAlignment="1" applyProtection="1">
      <alignment horizontal="center" vertical="top" wrapText="1"/>
      <protection locked="0"/>
    </xf>
    <xf numFmtId="165" fontId="3" fillId="7" borderId="3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165" fontId="6" fillId="0" borderId="24" xfId="0" applyNumberFormat="1" applyFont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6" fillId="9" borderId="24" xfId="0" applyFont="1" applyFill="1" applyBorder="1" applyAlignment="1" applyProtection="1">
      <alignment horizontal="center" vertical="center" wrapText="1"/>
      <protection locked="0"/>
    </xf>
    <xf numFmtId="0" fontId="6" fillId="9" borderId="39" xfId="0" applyFont="1" applyFill="1" applyBorder="1" applyAlignment="1" applyProtection="1">
      <alignment horizontal="center" vertical="center" wrapText="1"/>
      <protection locked="0"/>
    </xf>
    <xf numFmtId="0" fontId="4" fillId="7" borderId="15" xfId="0" applyFont="1" applyFill="1" applyBorder="1" applyAlignment="1" applyProtection="1">
      <alignment horizontal="center" vertical="center" wrapText="1"/>
      <protection locked="0"/>
    </xf>
    <xf numFmtId="0" fontId="4" fillId="7" borderId="43" xfId="0" applyFont="1" applyFill="1" applyBorder="1" applyAlignment="1" applyProtection="1">
      <alignment horizontal="center" vertical="top" wrapText="1"/>
      <protection locked="0"/>
    </xf>
    <xf numFmtId="0" fontId="4" fillId="7" borderId="24" xfId="0" applyFont="1" applyFill="1" applyBorder="1" applyAlignment="1" applyProtection="1">
      <alignment horizontal="center"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 wrapText="1"/>
      <protection locked="0"/>
    </xf>
    <xf numFmtId="0" fontId="6" fillId="10" borderId="28" xfId="0" applyFont="1" applyFill="1" applyBorder="1" applyAlignment="1" applyProtection="1">
      <alignment horizontal="center" vertical="center" wrapText="1"/>
      <protection locked="0"/>
    </xf>
    <xf numFmtId="0" fontId="6" fillId="10" borderId="24" xfId="0" applyFont="1" applyFill="1" applyBorder="1" applyAlignment="1" applyProtection="1">
      <alignment horizontal="center" vertical="center" wrapText="1"/>
      <protection locked="0"/>
    </xf>
    <xf numFmtId="0" fontId="7" fillId="8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4" fillId="4" borderId="28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165" fontId="8" fillId="0" borderId="24" xfId="0" applyNumberFormat="1" applyFont="1" applyBorder="1" applyAlignment="1" applyProtection="1">
      <alignment horizontal="center" vertical="top" wrapText="1"/>
      <protection locked="0"/>
    </xf>
    <xf numFmtId="0" fontId="4" fillId="9" borderId="24" xfId="0" applyFont="1" applyFill="1" applyBorder="1" applyAlignment="1" applyProtection="1">
      <alignment horizontal="center" vertical="top" wrapText="1"/>
      <protection locked="0"/>
    </xf>
    <xf numFmtId="0" fontId="4" fillId="9" borderId="24" xfId="0" applyFont="1" applyFill="1" applyBorder="1" applyAlignment="1" applyProtection="1">
      <alignment horizontal="center" vertical="center" wrapText="1"/>
      <protection locked="0"/>
    </xf>
    <xf numFmtId="0" fontId="5" fillId="10" borderId="21" xfId="0" applyFont="1" applyFill="1" applyBorder="1" applyAlignment="1">
      <alignment horizontal="center" vertical="center"/>
    </xf>
    <xf numFmtId="0" fontId="4" fillId="9" borderId="39" xfId="0" applyFont="1" applyFill="1" applyBorder="1" applyAlignment="1" applyProtection="1">
      <alignment horizontal="center" vertical="top" wrapText="1"/>
      <protection locked="0"/>
    </xf>
    <xf numFmtId="165" fontId="8" fillId="9" borderId="39" xfId="0" applyNumberFormat="1" applyFont="1" applyFill="1" applyBorder="1" applyAlignment="1" applyProtection="1">
      <alignment horizontal="center" vertical="center" wrapText="1"/>
      <protection locked="0"/>
    </xf>
    <xf numFmtId="165" fontId="8" fillId="9" borderId="39" xfId="0" applyNumberFormat="1" applyFont="1" applyFill="1" applyBorder="1" applyAlignment="1" applyProtection="1">
      <alignment horizontal="center" vertical="top" wrapText="1"/>
      <protection locked="0"/>
    </xf>
    <xf numFmtId="0" fontId="8" fillId="10" borderId="45" xfId="0" applyFont="1" applyFill="1" applyBorder="1" applyAlignment="1" applyProtection="1">
      <alignment horizontal="center" vertical="top" wrapText="1"/>
      <protection locked="0"/>
    </xf>
    <xf numFmtId="0" fontId="8" fillId="10" borderId="45" xfId="0" applyNumberFormat="1" applyFont="1" applyFill="1" applyBorder="1" applyAlignment="1" applyProtection="1">
      <alignment horizontal="center" vertical="center" wrapText="1"/>
      <protection locked="0"/>
    </xf>
    <xf numFmtId="0" fontId="8" fillId="10" borderId="24" xfId="0" applyFont="1" applyFill="1" applyBorder="1" applyAlignment="1" applyProtection="1">
      <alignment horizontal="center" vertical="center" wrapText="1"/>
      <protection locked="0"/>
    </xf>
    <xf numFmtId="0" fontId="8" fillId="10" borderId="58" xfId="0" applyNumberFormat="1" applyFont="1" applyFill="1" applyBorder="1" applyAlignment="1" applyProtection="1">
      <alignment horizontal="center" vertical="center" wrapText="1"/>
      <protection locked="0"/>
    </xf>
    <xf numFmtId="165" fontId="8" fillId="4" borderId="59" xfId="0" applyNumberFormat="1" applyFont="1" applyFill="1" applyBorder="1" applyAlignment="1" applyProtection="1">
      <alignment vertical="center" wrapText="1"/>
      <protection locked="0"/>
    </xf>
    <xf numFmtId="165" fontId="8" fillId="5" borderId="58" xfId="0" applyNumberFormat="1" applyFont="1" applyFill="1" applyBorder="1" applyAlignment="1" applyProtection="1">
      <alignment vertical="center" wrapText="1"/>
      <protection locked="0"/>
    </xf>
    <xf numFmtId="0" fontId="8" fillId="10" borderId="33" xfId="0" applyFont="1" applyFill="1" applyBorder="1" applyAlignment="1" applyProtection="1">
      <alignment horizontal="center" vertical="center" wrapText="1"/>
      <protection locked="0"/>
    </xf>
    <xf numFmtId="0" fontId="8" fillId="4" borderId="28" xfId="0" applyFont="1" applyFill="1" applyBorder="1" applyAlignment="1" applyProtection="1">
      <alignment horizontal="center" vertical="center" wrapText="1"/>
      <protection locked="0"/>
    </xf>
    <xf numFmtId="0" fontId="0" fillId="3" borderId="45" xfId="0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6" fillId="10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1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3" fontId="4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Protection="1">
      <protection locked="0"/>
    </xf>
    <xf numFmtId="0" fontId="15" fillId="0" borderId="0" xfId="0" applyFont="1" applyAlignment="1" applyProtection="1">
      <alignment horizontal="center" vertical="center"/>
      <protection locked="0"/>
    </xf>
    <xf numFmtId="43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24" xfId="0" applyBorder="1" applyProtection="1">
      <protection locked="0"/>
    </xf>
    <xf numFmtId="49" fontId="6" fillId="10" borderId="0" xfId="0" applyNumberFormat="1" applyFont="1" applyFill="1" applyBorder="1" applyAlignment="1" applyProtection="1">
      <alignment horizontal="center" vertical="top" wrapText="1"/>
      <protection locked="0"/>
    </xf>
    <xf numFmtId="0" fontId="8" fillId="10" borderId="0" xfId="0" applyFont="1" applyFill="1" applyBorder="1" applyAlignment="1" applyProtection="1">
      <alignment horizontal="center" vertical="top" wrapText="1"/>
      <protection locked="0"/>
    </xf>
    <xf numFmtId="165" fontId="13" fillId="10" borderId="0" xfId="0" applyNumberFormat="1" applyFont="1" applyFill="1" applyBorder="1" applyAlignment="1" applyProtection="1">
      <alignment horizontal="center" vertical="center" wrapText="1"/>
      <protection locked="0"/>
    </xf>
    <xf numFmtId="43" fontId="8" fillId="1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10" borderId="0" xfId="0" applyFont="1" applyFill="1" applyBorder="1" applyProtection="1">
      <protection locked="0"/>
    </xf>
    <xf numFmtId="165" fontId="0" fillId="0" borderId="0" xfId="0" applyNumberFormat="1" applyProtection="1">
      <protection locked="0"/>
    </xf>
    <xf numFmtId="0" fontId="3" fillId="2" borderId="36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169" fontId="4" fillId="7" borderId="15" xfId="0" applyNumberFormat="1" applyFont="1" applyFill="1" applyBorder="1" applyAlignment="1">
      <alignment horizontal="center" vertical="center" wrapText="1"/>
    </xf>
    <xf numFmtId="43" fontId="4" fillId="3" borderId="15" xfId="0" applyNumberFormat="1" applyFont="1" applyFill="1" applyBorder="1" applyAlignment="1">
      <alignment horizontal="center" vertical="center" wrapText="1"/>
    </xf>
    <xf numFmtId="0" fontId="4" fillId="5" borderId="15" xfId="0" applyNumberFormat="1" applyFont="1" applyFill="1" applyBorder="1" applyAlignment="1">
      <alignment horizontal="center" vertical="center" wrapText="1"/>
    </xf>
    <xf numFmtId="0" fontId="0" fillId="3" borderId="16" xfId="0" applyNumberForma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 wrapText="1"/>
    </xf>
    <xf numFmtId="170" fontId="4" fillId="7" borderId="24" xfId="0" applyNumberFormat="1" applyFont="1" applyFill="1" applyBorder="1" applyAlignment="1">
      <alignment horizontal="center" vertical="center" wrapText="1"/>
    </xf>
    <xf numFmtId="43" fontId="4" fillId="3" borderId="24" xfId="0" applyNumberFormat="1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5" borderId="24" xfId="0" applyNumberFormat="1" applyFont="1" applyFill="1" applyBorder="1" applyAlignment="1">
      <alignment horizontal="center" vertical="center" wrapText="1"/>
    </xf>
    <xf numFmtId="0" fontId="0" fillId="3" borderId="25" xfId="0" applyNumberFormat="1" applyFill="1" applyBorder="1" applyAlignment="1">
      <alignment horizontal="center" vertical="center"/>
    </xf>
    <xf numFmtId="0" fontId="4" fillId="7" borderId="33" xfId="0" applyFont="1" applyFill="1" applyBorder="1" applyAlignment="1">
      <alignment horizontal="center" vertical="center" wrapText="1"/>
    </xf>
    <xf numFmtId="43" fontId="4" fillId="3" borderId="33" xfId="0" applyNumberFormat="1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5" borderId="33" xfId="0" applyNumberFormat="1" applyFont="1" applyFill="1" applyBorder="1" applyAlignment="1">
      <alignment horizontal="center" vertical="center" wrapText="1"/>
    </xf>
    <xf numFmtId="0" fontId="0" fillId="3" borderId="34" xfId="0" applyNumberForma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43" fontId="4" fillId="3" borderId="28" xfId="0" applyNumberFormat="1" applyFont="1" applyFill="1" applyBorder="1" applyAlignment="1">
      <alignment horizontal="center" vertical="center" wrapText="1"/>
    </xf>
    <xf numFmtId="43" fontId="6" fillId="3" borderId="28" xfId="0" applyNumberFormat="1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4" fillId="5" borderId="28" xfId="0" applyNumberFormat="1" applyFont="1" applyFill="1" applyBorder="1" applyAlignment="1">
      <alignment horizontal="center" vertical="center" wrapText="1"/>
    </xf>
    <xf numFmtId="0" fontId="6" fillId="5" borderId="28" xfId="0" applyNumberFormat="1" applyFont="1" applyFill="1" applyBorder="1" applyAlignment="1">
      <alignment horizontal="center" vertical="center" wrapText="1"/>
    </xf>
    <xf numFmtId="0" fontId="0" fillId="3" borderId="76" xfId="0" applyNumberForma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43" fontId="6" fillId="3" borderId="24" xfId="0" applyNumberFormat="1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5" borderId="24" xfId="0" applyNumberFormat="1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171" fontId="6" fillId="0" borderId="24" xfId="0" applyNumberFormat="1" applyFont="1" applyBorder="1" applyAlignment="1">
      <alignment horizontal="center" vertical="center" wrapText="1"/>
    </xf>
    <xf numFmtId="165" fontId="6" fillId="0" borderId="24" xfId="0" applyNumberFormat="1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43" fontId="4" fillId="3" borderId="39" xfId="0" applyNumberFormat="1" applyFont="1" applyFill="1" applyBorder="1" applyAlignment="1">
      <alignment horizontal="center" vertical="center" wrapText="1"/>
    </xf>
    <xf numFmtId="43" fontId="6" fillId="3" borderId="39" xfId="0" applyNumberFormat="1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0" fontId="4" fillId="5" borderId="39" xfId="0" applyNumberFormat="1" applyFont="1" applyFill="1" applyBorder="1" applyAlignment="1">
      <alignment horizontal="center" vertical="center" wrapText="1"/>
    </xf>
    <xf numFmtId="0" fontId="6" fillId="5" borderId="39" xfId="0" applyNumberFormat="1" applyFont="1" applyFill="1" applyBorder="1" applyAlignment="1">
      <alignment horizontal="center" vertical="center" wrapText="1"/>
    </xf>
    <xf numFmtId="0" fontId="0" fillId="3" borderId="79" xfId="0" applyNumberFormat="1" applyFill="1" applyBorder="1" applyAlignment="1">
      <alignment horizontal="center" vertical="center"/>
    </xf>
    <xf numFmtId="43" fontId="8" fillId="3" borderId="24" xfId="0" applyNumberFormat="1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5" borderId="24" xfId="0" applyNumberFormat="1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43" fontId="3" fillId="3" borderId="24" xfId="0" applyNumberFormat="1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5" borderId="24" xfId="0" applyNumberFormat="1" applyFont="1" applyFill="1" applyBorder="1" applyAlignment="1">
      <alignment horizontal="center" vertical="center" wrapText="1"/>
    </xf>
    <xf numFmtId="0" fontId="6" fillId="7" borderId="33" xfId="0" applyFont="1" applyFill="1" applyBorder="1" applyAlignment="1">
      <alignment horizontal="center" vertical="center" wrapText="1"/>
    </xf>
    <xf numFmtId="43" fontId="6" fillId="3" borderId="33" xfId="0" applyNumberFormat="1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5" borderId="33" xfId="0" applyNumberFormat="1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9" borderId="24" xfId="0" applyFont="1" applyFill="1" applyBorder="1" applyAlignment="1">
      <alignment horizontal="center" vertical="center" wrapText="1"/>
    </xf>
    <xf numFmtId="0" fontId="6" fillId="9" borderId="56" xfId="0" applyFont="1" applyFill="1" applyBorder="1" applyAlignment="1">
      <alignment vertical="center" wrapText="1"/>
    </xf>
    <xf numFmtId="0" fontId="6" fillId="9" borderId="63" xfId="0" applyFont="1" applyFill="1" applyBorder="1" applyAlignment="1">
      <alignment vertical="center" wrapText="1"/>
    </xf>
    <xf numFmtId="0" fontId="6" fillId="9" borderId="48" xfId="0" applyFont="1" applyFill="1" applyBorder="1" applyAlignment="1">
      <alignment vertical="center" wrapText="1"/>
    </xf>
    <xf numFmtId="0" fontId="6" fillId="9" borderId="54" xfId="0" applyFont="1" applyFill="1" applyBorder="1" applyAlignment="1">
      <alignment vertical="center" wrapText="1"/>
    </xf>
    <xf numFmtId="0" fontId="8" fillId="9" borderId="39" xfId="0" applyFont="1" applyFill="1" applyBorder="1" applyAlignment="1">
      <alignment horizontal="center" vertical="center" wrapText="1"/>
    </xf>
    <xf numFmtId="43" fontId="8" fillId="3" borderId="39" xfId="0" applyNumberFormat="1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8" fillId="5" borderId="39" xfId="0" applyNumberFormat="1" applyFont="1" applyFill="1" applyBorder="1" applyAlignment="1">
      <alignment horizontal="center" vertical="center" wrapText="1"/>
    </xf>
    <xf numFmtId="43" fontId="4" fillId="7" borderId="15" xfId="0" applyNumberFormat="1" applyFont="1" applyFill="1" applyBorder="1" applyAlignment="1">
      <alignment horizontal="center" vertical="center" wrapText="1"/>
    </xf>
    <xf numFmtId="0" fontId="0" fillId="3" borderId="51" xfId="0" applyNumberFormat="1" applyFill="1" applyBorder="1" applyAlignment="1">
      <alignment horizontal="center" vertical="center"/>
    </xf>
    <xf numFmtId="43" fontId="4" fillId="7" borderId="24" xfId="0" applyNumberFormat="1" applyFont="1" applyFill="1" applyBorder="1" applyAlignment="1">
      <alignment horizontal="center" vertical="center" wrapText="1"/>
    </xf>
    <xf numFmtId="0" fontId="0" fillId="3" borderId="45" xfId="0" applyNumberFormat="1" applyFill="1" applyBorder="1" applyAlignment="1">
      <alignment horizontal="center" vertical="center"/>
    </xf>
    <xf numFmtId="0" fontId="8" fillId="10" borderId="28" xfId="0" applyFont="1" applyFill="1" applyBorder="1" applyAlignment="1">
      <alignment horizontal="center" vertical="center" wrapText="1"/>
    </xf>
    <xf numFmtId="43" fontId="8" fillId="10" borderId="28" xfId="0" applyNumberFormat="1" applyFont="1" applyFill="1" applyBorder="1" applyAlignment="1">
      <alignment horizontal="center" vertical="center"/>
    </xf>
    <xf numFmtId="0" fontId="8" fillId="10" borderId="24" xfId="0" applyFont="1" applyFill="1" applyBorder="1" applyAlignment="1">
      <alignment horizontal="center" vertical="center" wrapText="1"/>
    </xf>
    <xf numFmtId="43" fontId="8" fillId="10" borderId="24" xfId="0" applyNumberFormat="1" applyFont="1" applyFill="1" applyBorder="1" applyAlignment="1">
      <alignment horizontal="center" vertical="center"/>
    </xf>
    <xf numFmtId="172" fontId="8" fillId="10" borderId="24" xfId="0" applyNumberFormat="1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 wrapText="1"/>
    </xf>
    <xf numFmtId="0" fontId="8" fillId="10" borderId="24" xfId="0" applyFont="1" applyFill="1" applyBorder="1" applyAlignment="1">
      <alignment horizontal="center" vertical="center"/>
    </xf>
    <xf numFmtId="43" fontId="8" fillId="10" borderId="24" xfId="0" applyNumberFormat="1" applyFont="1" applyFill="1" applyBorder="1" applyAlignment="1">
      <alignment horizontal="center" vertical="center" wrapText="1"/>
    </xf>
    <xf numFmtId="43" fontId="6" fillId="10" borderId="24" xfId="0" applyNumberFormat="1" applyFont="1" applyFill="1" applyBorder="1" applyAlignment="1">
      <alignment horizontal="center" vertical="center" wrapText="1"/>
    </xf>
    <xf numFmtId="0" fontId="8" fillId="10" borderId="39" xfId="0" applyFont="1" applyFill="1" applyBorder="1" applyAlignment="1">
      <alignment horizontal="center" vertical="center" wrapText="1"/>
    </xf>
    <xf numFmtId="0" fontId="0" fillId="3" borderId="24" xfId="0" applyNumberForma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 wrapText="1"/>
    </xf>
    <xf numFmtId="43" fontId="3" fillId="7" borderId="33" xfId="0" applyNumberFormat="1" applyFont="1" applyFill="1" applyBorder="1" applyAlignment="1">
      <alignment horizontal="center" vertical="center" wrapText="1"/>
    </xf>
    <xf numFmtId="43" fontId="4" fillId="10" borderId="28" xfId="0" applyNumberFormat="1" applyFont="1" applyFill="1" applyBorder="1" applyAlignment="1">
      <alignment horizontal="center" vertical="center" wrapText="1"/>
    </xf>
    <xf numFmtId="172" fontId="4" fillId="3" borderId="24" xfId="0" applyNumberFormat="1" applyFont="1" applyFill="1" applyBorder="1" applyAlignment="1">
      <alignment horizontal="center" vertical="center" wrapText="1"/>
    </xf>
    <xf numFmtId="43" fontId="3" fillId="10" borderId="39" xfId="0" applyNumberFormat="1" applyFont="1" applyFill="1" applyBorder="1" applyAlignment="1">
      <alignment horizontal="center" vertical="center" wrapText="1"/>
    </xf>
    <xf numFmtId="166" fontId="4" fillId="7" borderId="15" xfId="0" applyNumberFormat="1" applyFont="1" applyFill="1" applyBorder="1" applyAlignment="1">
      <alignment horizontal="center" vertical="center" wrapText="1"/>
    </xf>
    <xf numFmtId="166" fontId="4" fillId="7" borderId="24" xfId="0" applyNumberFormat="1" applyFont="1" applyFill="1" applyBorder="1" applyAlignment="1">
      <alignment horizontal="center" vertical="center" wrapText="1"/>
    </xf>
    <xf numFmtId="43" fontId="6" fillId="0" borderId="24" xfId="0" applyNumberFormat="1" applyFont="1" applyBorder="1" applyAlignment="1">
      <alignment horizontal="center" vertical="center" wrapText="1"/>
    </xf>
    <xf numFmtId="166" fontId="8" fillId="0" borderId="24" xfId="0" applyNumberFormat="1" applyFont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0" fontId="6" fillId="9" borderId="28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0" fontId="8" fillId="9" borderId="24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165" fontId="14" fillId="7" borderId="24" xfId="0" applyNumberFormat="1" applyFont="1" applyFill="1" applyBorder="1" applyAlignment="1">
      <alignment horizontal="center" vertical="center"/>
    </xf>
    <xf numFmtId="165" fontId="14" fillId="7" borderId="15" xfId="0" applyNumberFormat="1" applyFont="1" applyFill="1" applyBorder="1" applyAlignment="1">
      <alignment horizontal="center" vertical="center"/>
    </xf>
    <xf numFmtId="0" fontId="6" fillId="10" borderId="28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6" fillId="10" borderId="39" xfId="0" applyFont="1" applyFill="1" applyBorder="1" applyAlignment="1">
      <alignment horizontal="center" vertical="center" wrapText="1"/>
    </xf>
    <xf numFmtId="172" fontId="4" fillId="4" borderId="15" xfId="0" applyNumberFormat="1" applyFont="1" applyFill="1" applyBorder="1" applyAlignment="1">
      <alignment horizontal="center" vertical="center" wrapText="1"/>
    </xf>
    <xf numFmtId="173" fontId="4" fillId="7" borderId="24" xfId="0" applyNumberFormat="1" applyFont="1" applyFill="1" applyBorder="1" applyAlignment="1">
      <alignment horizontal="center" vertical="center" wrapText="1"/>
    </xf>
    <xf numFmtId="173" fontId="4" fillId="7" borderId="33" xfId="0" applyNumberFormat="1" applyFont="1" applyFill="1" applyBorder="1" applyAlignment="1">
      <alignment horizontal="center" vertical="center" wrapText="1"/>
    </xf>
    <xf numFmtId="43" fontId="8" fillId="3" borderId="33" xfId="0" applyNumberFormat="1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5" borderId="33" xfId="0" applyNumberFormat="1" applyFont="1" applyFill="1" applyBorder="1" applyAlignment="1">
      <alignment horizontal="center" vertical="center" wrapText="1"/>
    </xf>
    <xf numFmtId="173" fontId="6" fillId="0" borderId="28" xfId="0" applyNumberFormat="1" applyFont="1" applyBorder="1" applyAlignment="1">
      <alignment horizontal="center" vertical="center" wrapText="1"/>
    </xf>
    <xf numFmtId="173" fontId="6" fillId="0" borderId="24" xfId="0" applyNumberFormat="1" applyFont="1" applyBorder="1" applyAlignment="1">
      <alignment horizontal="center" vertical="center" wrapText="1"/>
    </xf>
    <xf numFmtId="173" fontId="6" fillId="0" borderId="3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7" borderId="39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172" fontId="4" fillId="3" borderId="24" xfId="0" applyNumberFormat="1" applyFont="1" applyFill="1" applyBorder="1" applyAlignment="1">
      <alignment horizontal="right" vertical="center" wrapText="1"/>
    </xf>
    <xf numFmtId="0" fontId="8" fillId="7" borderId="24" xfId="0" applyFont="1" applyFill="1" applyBorder="1" applyAlignment="1">
      <alignment horizontal="center" vertical="center"/>
    </xf>
    <xf numFmtId="0" fontId="8" fillId="10" borderId="3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9" borderId="28" xfId="0" applyFont="1" applyFill="1" applyBorder="1" applyAlignment="1">
      <alignment horizontal="center" vertical="center" wrapText="1"/>
    </xf>
    <xf numFmtId="0" fontId="8" fillId="9" borderId="24" xfId="0" applyFont="1" applyFill="1" applyBorder="1" applyAlignment="1">
      <alignment vertical="center" wrapText="1"/>
    </xf>
    <xf numFmtId="0" fontId="4" fillId="10" borderId="24" xfId="0" applyFont="1" applyFill="1" applyBorder="1" applyAlignment="1">
      <alignment horizontal="center" vertical="center" wrapText="1"/>
    </xf>
    <xf numFmtId="0" fontId="4" fillId="10" borderId="28" xfId="0" applyFont="1" applyFill="1" applyBorder="1" applyAlignment="1">
      <alignment horizontal="center" vertical="center" wrapText="1"/>
    </xf>
    <xf numFmtId="43" fontId="8" fillId="3" borderId="28" xfId="0" applyNumberFormat="1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5" borderId="28" xfId="0" applyNumberFormat="1" applyFont="1" applyFill="1" applyBorder="1" applyAlignment="1">
      <alignment horizontal="center" vertical="center" wrapText="1"/>
    </xf>
    <xf numFmtId="0" fontId="4" fillId="10" borderId="39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/>
    </xf>
    <xf numFmtId="0" fontId="8" fillId="7" borderId="33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8" fillId="10" borderId="33" xfId="0" applyFont="1" applyFill="1" applyBorder="1" applyAlignment="1">
      <alignment horizontal="center" vertical="center" wrapText="1"/>
    </xf>
    <xf numFmtId="43" fontId="3" fillId="3" borderId="33" xfId="0" applyNumberFormat="1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5" borderId="33" xfId="0" applyNumberFormat="1" applyFont="1" applyFill="1" applyBorder="1" applyAlignment="1">
      <alignment horizontal="center" vertical="center" wrapText="1"/>
    </xf>
    <xf numFmtId="0" fontId="8" fillId="0" borderId="0" xfId="0" applyFont="1"/>
    <xf numFmtId="43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5" fontId="0" fillId="6" borderId="24" xfId="0" applyNumberFormat="1" applyFill="1" applyBorder="1" applyAlignment="1" applyProtection="1">
      <alignment horizontal="center" vertical="center"/>
      <protection locked="0"/>
    </xf>
    <xf numFmtId="165" fontId="0" fillId="0" borderId="24" xfId="0" applyNumberFormat="1" applyBorder="1" applyAlignment="1" applyProtection="1">
      <alignment horizontal="center" vertical="center"/>
      <protection locked="0"/>
    </xf>
    <xf numFmtId="165" fontId="0" fillId="0" borderId="24" xfId="0" applyNumberFormat="1" applyBorder="1" applyProtection="1">
      <protection locked="0"/>
    </xf>
    <xf numFmtId="0" fontId="4" fillId="10" borderId="28" xfId="0" applyNumberFormat="1" applyFont="1" applyFill="1" applyBorder="1" applyAlignment="1">
      <alignment horizontal="center" vertical="center" wrapText="1"/>
    </xf>
    <xf numFmtId="174" fontId="6" fillId="0" borderId="24" xfId="0" applyNumberFormat="1" applyFont="1" applyBorder="1" applyAlignment="1">
      <alignment horizontal="center" vertical="center" wrapText="1"/>
    </xf>
    <xf numFmtId="174" fontId="4" fillId="7" borderId="24" xfId="0" applyNumberFormat="1" applyFont="1" applyFill="1" applyBorder="1" applyAlignment="1">
      <alignment horizontal="center" vertical="center" wrapText="1"/>
    </xf>
    <xf numFmtId="0" fontId="4" fillId="7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>
      <alignment horizontal="center" vertical="center" wrapText="1"/>
    </xf>
    <xf numFmtId="172" fontId="6" fillId="0" borderId="39" xfId="0" applyNumberFormat="1" applyFont="1" applyBorder="1" applyAlignment="1">
      <alignment horizontal="center" vertical="center" wrapText="1"/>
    </xf>
    <xf numFmtId="172" fontId="3" fillId="7" borderId="33" xfId="0" applyNumberFormat="1" applyFont="1" applyFill="1" applyBorder="1" applyAlignment="1">
      <alignment horizontal="center" vertical="center" wrapText="1"/>
    </xf>
    <xf numFmtId="171" fontId="8" fillId="0" borderId="39" xfId="0" applyNumberFormat="1" applyFont="1" applyBorder="1" applyAlignment="1">
      <alignment horizontal="center" vertical="center" wrapText="1"/>
    </xf>
    <xf numFmtId="172" fontId="4" fillId="7" borderId="33" xfId="0" applyNumberFormat="1" applyFont="1" applyFill="1" applyBorder="1" applyAlignment="1">
      <alignment horizontal="center" vertical="center" wrapText="1"/>
    </xf>
    <xf numFmtId="174" fontId="6" fillId="10" borderId="24" xfId="0" applyNumberFormat="1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10" borderId="24" xfId="0" applyFont="1" applyFill="1" applyBorder="1" applyAlignment="1">
      <alignment horizontal="center" vertical="center" wrapText="1"/>
    </xf>
    <xf numFmtId="0" fontId="8" fillId="10" borderId="39" xfId="0" applyFont="1" applyFill="1" applyBorder="1" applyAlignment="1">
      <alignment horizontal="center" vertical="center" wrapText="1"/>
    </xf>
    <xf numFmtId="0" fontId="8" fillId="10" borderId="15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9" borderId="24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7" borderId="39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0" fontId="6" fillId="10" borderId="24" xfId="0" applyFont="1" applyFill="1" applyBorder="1" applyAlignment="1">
      <alignment horizontal="center" vertical="center" wrapText="1"/>
    </xf>
    <xf numFmtId="0" fontId="6" fillId="10" borderId="39" xfId="0" applyFont="1" applyFill="1" applyBorder="1" applyAlignment="1">
      <alignment horizontal="center" vertical="center" wrapText="1"/>
    </xf>
    <xf numFmtId="49" fontId="3" fillId="12" borderId="42" xfId="0" applyNumberFormat="1" applyFont="1" applyFill="1" applyBorder="1" applyAlignment="1">
      <alignment horizontal="center" vertical="center" wrapText="1"/>
    </xf>
    <xf numFmtId="49" fontId="3" fillId="12" borderId="43" xfId="0" applyNumberFormat="1" applyFont="1" applyFill="1" applyBorder="1" applyAlignment="1">
      <alignment horizontal="center" vertical="center" wrapText="1"/>
    </xf>
    <xf numFmtId="49" fontId="3" fillId="12" borderId="44" xfId="0" applyNumberFormat="1" applyFont="1" applyFill="1" applyBorder="1" applyAlignment="1">
      <alignment horizontal="center" vertical="center" wrapText="1"/>
    </xf>
    <xf numFmtId="49" fontId="6" fillId="12" borderId="77" xfId="0" applyNumberFormat="1" applyFont="1" applyFill="1" applyBorder="1" applyAlignment="1">
      <alignment horizontal="center" vertical="center" wrapText="1"/>
    </xf>
    <xf numFmtId="49" fontId="6" fillId="12" borderId="43" xfId="0" applyNumberFormat="1" applyFont="1" applyFill="1" applyBorder="1" applyAlignment="1">
      <alignment horizontal="center" vertical="center" wrapText="1"/>
    </xf>
    <xf numFmtId="49" fontId="6" fillId="12" borderId="78" xfId="0" applyNumberFormat="1" applyFont="1" applyFill="1" applyBorder="1" applyAlignment="1">
      <alignment horizontal="center" vertical="center" wrapText="1"/>
    </xf>
    <xf numFmtId="49" fontId="6" fillId="12" borderId="24" xfId="0" applyNumberFormat="1" applyFont="1" applyFill="1" applyBorder="1" applyAlignment="1">
      <alignment horizontal="center" vertical="center" wrapText="1"/>
    </xf>
    <xf numFmtId="49" fontId="3" fillId="12" borderId="60" xfId="0" applyNumberFormat="1" applyFont="1" applyFill="1" applyBorder="1" applyAlignment="1" applyProtection="1">
      <alignment horizontal="center" vertical="top" wrapText="1"/>
      <protection locked="0"/>
    </xf>
    <xf numFmtId="49" fontId="9" fillId="12" borderId="61" xfId="0" applyNumberFormat="1" applyFont="1" applyFill="1" applyBorder="1" applyAlignment="1" applyProtection="1">
      <alignment horizontal="center" vertical="top" wrapText="1"/>
      <protection locked="0"/>
    </xf>
    <xf numFmtId="49" fontId="6" fillId="12" borderId="4" xfId="0" applyNumberFormat="1" applyFont="1" applyFill="1" applyBorder="1" applyAlignment="1" applyProtection="1">
      <alignment horizontal="center" vertical="top" wrapText="1"/>
      <protection locked="0"/>
    </xf>
    <xf numFmtId="49" fontId="6" fillId="12" borderId="10" xfId="0" applyNumberFormat="1" applyFont="1" applyFill="1" applyBorder="1" applyAlignment="1" applyProtection="1">
      <alignment horizontal="center" vertical="top" wrapText="1"/>
      <protection locked="0"/>
    </xf>
    <xf numFmtId="49" fontId="6" fillId="12" borderId="60" xfId="0" applyNumberFormat="1" applyFont="1" applyFill="1" applyBorder="1" applyAlignment="1" applyProtection="1">
      <alignment horizontal="center" vertical="top" wrapText="1"/>
      <protection locked="0"/>
    </xf>
    <xf numFmtId="49" fontId="6" fillId="12" borderId="64" xfId="0" applyNumberFormat="1" applyFont="1" applyFill="1" applyBorder="1" applyAlignment="1" applyProtection="1">
      <alignment horizontal="center" vertical="top" wrapText="1"/>
      <protection locked="0"/>
    </xf>
    <xf numFmtId="49" fontId="3" fillId="12" borderId="38" xfId="0" applyNumberFormat="1" applyFont="1" applyFill="1" applyBorder="1" applyAlignment="1" applyProtection="1">
      <alignment horizontal="center" vertical="top" wrapText="1"/>
      <protection locked="0"/>
    </xf>
    <xf numFmtId="49" fontId="9" fillId="12" borderId="1" xfId="0" applyNumberFormat="1" applyFont="1" applyFill="1" applyBorder="1" applyAlignment="1" applyProtection="1">
      <alignment horizontal="center" vertical="top" wrapText="1"/>
      <protection locked="0"/>
    </xf>
    <xf numFmtId="49" fontId="3" fillId="12" borderId="7" xfId="0" applyNumberFormat="1" applyFont="1" applyFill="1" applyBorder="1" applyAlignment="1" applyProtection="1">
      <alignment horizontal="center" vertical="top" wrapText="1"/>
      <protection locked="0"/>
    </xf>
    <xf numFmtId="49" fontId="6" fillId="12" borderId="38" xfId="0" applyNumberFormat="1" applyFont="1" applyFill="1" applyBorder="1" applyAlignment="1" applyProtection="1">
      <alignment horizontal="center" vertical="top" wrapText="1"/>
      <protection locked="0"/>
    </xf>
    <xf numFmtId="49" fontId="6" fillId="12" borderId="1" xfId="0" applyNumberFormat="1" applyFont="1" applyFill="1" applyBorder="1" applyAlignment="1" applyProtection="1">
      <alignment horizontal="center" vertical="top" wrapText="1"/>
      <protection locked="0"/>
    </xf>
    <xf numFmtId="49" fontId="6" fillId="12" borderId="7" xfId="0" applyNumberFormat="1" applyFont="1" applyFill="1" applyBorder="1" applyAlignment="1" applyProtection="1">
      <alignment horizontal="center" vertical="top" wrapText="1"/>
      <protection locked="0"/>
    </xf>
    <xf numFmtId="49" fontId="6" fillId="12" borderId="42" xfId="0" applyNumberFormat="1" applyFont="1" applyFill="1" applyBorder="1" applyAlignment="1">
      <alignment horizontal="center" vertical="center" wrapText="1"/>
    </xf>
    <xf numFmtId="49" fontId="6" fillId="12" borderId="44" xfId="0" applyNumberFormat="1" applyFont="1" applyFill="1" applyBorder="1" applyAlignment="1">
      <alignment horizontal="center" vertical="center" wrapText="1"/>
    </xf>
    <xf numFmtId="49" fontId="3" fillId="12" borderId="65" xfId="0" applyNumberFormat="1" applyFont="1" applyFill="1" applyBorder="1" applyAlignment="1" applyProtection="1">
      <alignment horizontal="center" vertical="top" wrapText="1"/>
      <protection locked="0"/>
    </xf>
    <xf numFmtId="49" fontId="6" fillId="12" borderId="65" xfId="0" applyNumberFormat="1" applyFont="1" applyFill="1" applyBorder="1" applyAlignment="1" applyProtection="1">
      <alignment horizontal="center" vertical="top" wrapText="1"/>
      <protection locked="0"/>
    </xf>
    <xf numFmtId="49" fontId="3" fillId="12" borderId="77" xfId="0" applyNumberFormat="1" applyFont="1" applyFill="1" applyBorder="1" applyAlignment="1">
      <alignment horizontal="center" vertical="center" wrapText="1"/>
    </xf>
    <xf numFmtId="165" fontId="3" fillId="10" borderId="24" xfId="0" applyNumberFormat="1" applyFont="1" applyFill="1" applyBorder="1" applyAlignment="1">
      <alignment horizontal="center" vertical="center" wrapText="1"/>
    </xf>
    <xf numFmtId="173" fontId="4" fillId="7" borderId="28" xfId="0" applyNumberFormat="1" applyFont="1" applyFill="1" applyBorder="1" applyAlignment="1">
      <alignment horizontal="center" vertical="center" wrapText="1"/>
    </xf>
    <xf numFmtId="173" fontId="3" fillId="7" borderId="24" xfId="0" applyNumberFormat="1" applyFont="1" applyFill="1" applyBorder="1" applyAlignment="1">
      <alignment horizontal="center" vertical="center" wrapText="1"/>
    </xf>
    <xf numFmtId="2" fontId="6" fillId="12" borderId="24" xfId="0" applyNumberFormat="1" applyFont="1" applyFill="1" applyBorder="1" applyAlignment="1" applyProtection="1">
      <alignment horizontal="center" vertical="top" wrapText="1"/>
      <protection locked="0"/>
    </xf>
    <xf numFmtId="49" fontId="17" fillId="12" borderId="44" xfId="0" applyNumberFormat="1" applyFont="1" applyFill="1" applyBorder="1" applyAlignment="1">
      <alignment horizontal="center" vertical="center" wrapText="1"/>
    </xf>
    <xf numFmtId="49" fontId="3" fillId="12" borderId="1" xfId="0" applyNumberFormat="1" applyFont="1" applyFill="1" applyBorder="1" applyAlignment="1" applyProtection="1">
      <alignment horizontal="center" vertical="top" wrapText="1"/>
      <protection locked="0"/>
    </xf>
    <xf numFmtId="49" fontId="3" fillId="12" borderId="78" xfId="0" applyNumberFormat="1" applyFont="1" applyFill="1" applyBorder="1" applyAlignment="1">
      <alignment horizontal="center" vertical="center" wrapText="1"/>
    </xf>
    <xf numFmtId="0" fontId="0" fillId="12" borderId="0" xfId="0" applyFill="1"/>
    <xf numFmtId="171" fontId="4" fillId="7" borderId="15" xfId="0" applyNumberFormat="1" applyFont="1" applyFill="1" applyBorder="1" applyAlignment="1" applyProtection="1">
      <alignment horizontal="center" vertical="top" wrapText="1"/>
      <protection locked="0"/>
    </xf>
    <xf numFmtId="171" fontId="4" fillId="7" borderId="33" xfId="0" applyNumberFormat="1" applyFont="1" applyFill="1" applyBorder="1" applyAlignment="1" applyProtection="1">
      <alignment horizontal="center" vertical="top" wrapText="1"/>
      <protection locked="0"/>
    </xf>
    <xf numFmtId="49" fontId="6" fillId="12" borderId="0" xfId="0" applyNumberFormat="1" applyFont="1" applyFill="1" applyBorder="1" applyAlignment="1" applyProtection="1">
      <alignment horizontal="center" vertical="top" wrapText="1"/>
      <protection locked="0"/>
    </xf>
    <xf numFmtId="0" fontId="0" fillId="12" borderId="0" xfId="0" applyFill="1" applyAlignment="1" applyProtection="1">
      <alignment horizontal="center" vertical="center"/>
      <protection locked="0"/>
    </xf>
    <xf numFmtId="0" fontId="4" fillId="9" borderId="32" xfId="0" applyFont="1" applyFill="1" applyBorder="1" applyAlignment="1" applyProtection="1">
      <alignment horizontal="center" vertical="top" wrapText="1"/>
      <protection locked="0"/>
    </xf>
    <xf numFmtId="0" fontId="5" fillId="10" borderId="24" xfId="0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center" vertical="center" wrapText="1"/>
    </xf>
    <xf numFmtId="0" fontId="7" fillId="8" borderId="24" xfId="0" applyFont="1" applyFill="1" applyBorder="1" applyAlignment="1">
      <alignment horizontal="center" vertical="center" wrapText="1"/>
    </xf>
    <xf numFmtId="0" fontId="23" fillId="10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7" fillId="8" borderId="24" xfId="0" applyFont="1" applyFill="1" applyBorder="1" applyAlignment="1">
      <alignment horizontal="center" vertical="center"/>
    </xf>
    <xf numFmtId="0" fontId="5" fillId="10" borderId="0" xfId="0" applyFont="1" applyFill="1" applyBorder="1"/>
    <xf numFmtId="0" fontId="0" fillId="10" borderId="0" xfId="0" applyFill="1" applyBorder="1" applyAlignment="1">
      <alignment horizontal="center" vertical="center"/>
    </xf>
    <xf numFmtId="0" fontId="4" fillId="10" borderId="0" xfId="0" applyFont="1" applyFill="1" applyBorder="1" applyAlignment="1" applyProtection="1">
      <alignment horizontal="center" vertical="center" wrapText="1"/>
      <protection locked="0"/>
    </xf>
    <xf numFmtId="0" fontId="0" fillId="10" borderId="0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/>
    </xf>
    <xf numFmtId="175" fontId="4" fillId="5" borderId="45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59" xfId="0" applyFont="1" applyFill="1" applyBorder="1" applyAlignment="1">
      <alignment horizontal="center" vertical="center"/>
    </xf>
    <xf numFmtId="0" fontId="7" fillId="8" borderId="71" xfId="0" applyFont="1" applyFill="1" applyBorder="1" applyAlignment="1">
      <alignment horizontal="center" vertical="center"/>
    </xf>
    <xf numFmtId="175" fontId="4" fillId="4" borderId="15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28" xfId="0" applyNumberFormat="1" applyFont="1" applyBorder="1" applyAlignment="1" applyProtection="1">
      <alignment horizontal="center" vertical="center"/>
      <protection locked="0"/>
    </xf>
    <xf numFmtId="4" fontId="8" fillId="0" borderId="24" xfId="0" applyNumberFormat="1" applyFont="1" applyBorder="1" applyAlignment="1" applyProtection="1">
      <alignment horizontal="center" vertical="center"/>
      <protection locked="0"/>
    </xf>
    <xf numFmtId="4" fontId="6" fillId="0" borderId="24" xfId="0" applyNumberFormat="1" applyFont="1" applyBorder="1" applyAlignment="1" applyProtection="1">
      <alignment horizontal="center" vertical="center" wrapText="1"/>
      <protection locked="0"/>
    </xf>
    <xf numFmtId="4" fontId="8" fillId="0" borderId="24" xfId="0" applyNumberFormat="1" applyFont="1" applyBorder="1" applyAlignment="1" applyProtection="1">
      <alignment horizontal="center" vertical="center" wrapText="1"/>
      <protection locked="0"/>
    </xf>
    <xf numFmtId="176" fontId="4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24" xfId="0" applyNumberFormat="1" applyFont="1" applyFill="1" applyBorder="1" applyAlignment="1">
      <alignment horizontal="center" vertical="center" wrapText="1"/>
    </xf>
    <xf numFmtId="0" fontId="6" fillId="9" borderId="24" xfId="0" applyNumberFormat="1" applyFont="1" applyFill="1" applyBorder="1" applyAlignment="1">
      <alignment horizontal="center" vertical="center" wrapText="1"/>
    </xf>
    <xf numFmtId="0" fontId="0" fillId="9" borderId="25" xfId="0" applyNumberFormat="1" applyFill="1" applyBorder="1" applyAlignment="1">
      <alignment horizontal="center" vertical="center"/>
    </xf>
    <xf numFmtId="43" fontId="4" fillId="9" borderId="24" xfId="0" applyNumberFormat="1" applyFont="1" applyFill="1" applyBorder="1" applyAlignment="1">
      <alignment horizontal="center" vertical="center" wrapText="1"/>
    </xf>
    <xf numFmtId="43" fontId="6" fillId="9" borderId="24" xfId="0" applyNumberFormat="1" applyFont="1" applyFill="1" applyBorder="1" applyAlignment="1">
      <alignment horizontal="center" vertical="center" wrapText="1"/>
    </xf>
    <xf numFmtId="0" fontId="14" fillId="9" borderId="24" xfId="0" applyFont="1" applyFill="1" applyBorder="1" applyAlignment="1">
      <alignment horizontal="center" vertical="center" wrapText="1"/>
    </xf>
    <xf numFmtId="43" fontId="3" fillId="9" borderId="24" xfId="0" applyNumberFormat="1" applyFont="1" applyFill="1" applyBorder="1" applyAlignment="1">
      <alignment horizontal="center" vertical="center" wrapText="1"/>
    </xf>
    <xf numFmtId="0" fontId="3" fillId="9" borderId="24" xfId="0" applyNumberFormat="1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center" vertical="center"/>
    </xf>
    <xf numFmtId="0" fontId="25" fillId="8" borderId="24" xfId="0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vertical="center" wrapText="1"/>
    </xf>
    <xf numFmtId="0" fontId="26" fillId="7" borderId="15" xfId="0" applyFont="1" applyFill="1" applyBorder="1" applyAlignment="1">
      <alignment horizontal="center" vertical="center" wrapText="1"/>
    </xf>
    <xf numFmtId="0" fontId="26" fillId="7" borderId="24" xfId="0" applyFont="1" applyFill="1" applyBorder="1" applyAlignment="1">
      <alignment horizontal="center" vertical="center" wrapText="1"/>
    </xf>
    <xf numFmtId="0" fontId="26" fillId="7" borderId="33" xfId="0" applyFont="1" applyFill="1" applyBorder="1" applyAlignment="1">
      <alignment horizontal="center" vertical="center" wrapText="1"/>
    </xf>
    <xf numFmtId="0" fontId="25" fillId="8" borderId="90" xfId="0" applyFont="1" applyFill="1" applyBorder="1" applyAlignment="1">
      <alignment horizontal="center" vertical="center" wrapText="1"/>
    </xf>
    <xf numFmtId="0" fontId="25" fillId="8" borderId="9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8" borderId="92" xfId="0" applyFont="1" applyFill="1" applyBorder="1" applyAlignment="1">
      <alignment horizontal="center" vertical="center" wrapText="1"/>
    </xf>
    <xf numFmtId="0" fontId="25" fillId="8" borderId="93" xfId="0" applyFont="1" applyFill="1" applyBorder="1" applyAlignment="1">
      <alignment horizontal="center" vertical="center" wrapText="1"/>
    </xf>
    <xf numFmtId="0" fontId="25" fillId="8" borderId="17" xfId="0" applyFont="1" applyFill="1" applyBorder="1" applyAlignment="1">
      <alignment horizontal="center" vertical="center" wrapText="1"/>
    </xf>
    <xf numFmtId="0" fontId="24" fillId="8" borderId="21" xfId="0" applyFont="1" applyFill="1" applyBorder="1" applyAlignment="1">
      <alignment horizontal="center" vertical="center" wrapText="1"/>
    </xf>
    <xf numFmtId="0" fontId="25" fillId="8" borderId="21" xfId="0" applyFont="1" applyFill="1" applyBorder="1" applyAlignment="1">
      <alignment horizontal="center" vertical="center" wrapText="1"/>
    </xf>
    <xf numFmtId="0" fontId="24" fillId="8" borderId="6" xfId="0" applyFont="1" applyFill="1" applyBorder="1" applyAlignment="1">
      <alignment horizontal="center" vertical="center" wrapText="1"/>
    </xf>
    <xf numFmtId="0" fontId="25" fillId="8" borderId="56" xfId="0" applyFont="1" applyFill="1" applyBorder="1" applyAlignment="1">
      <alignment horizontal="center" vertical="center" wrapText="1"/>
    </xf>
    <xf numFmtId="0" fontId="25" fillId="8" borderId="39" xfId="0" applyFont="1" applyFill="1" applyBorder="1" applyAlignment="1">
      <alignment horizontal="center" vertical="center" wrapText="1"/>
    </xf>
    <xf numFmtId="0" fontId="24" fillId="8" borderId="39" xfId="0" applyFont="1" applyFill="1" applyBorder="1" applyAlignment="1">
      <alignment horizontal="center" vertical="center" wrapText="1"/>
    </xf>
    <xf numFmtId="0" fontId="24" fillId="8" borderId="47" xfId="0" applyFont="1" applyFill="1" applyBorder="1" applyAlignment="1">
      <alignment horizontal="center" vertical="center" wrapText="1"/>
    </xf>
    <xf numFmtId="0" fontId="24" fillId="8" borderId="12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5" fillId="8" borderId="26" xfId="0" applyFont="1" applyFill="1" applyBorder="1" applyAlignment="1">
      <alignment horizontal="center" vertical="center"/>
    </xf>
    <xf numFmtId="0" fontId="25" fillId="8" borderId="29" xfId="0" applyFont="1" applyFill="1" applyBorder="1" applyAlignment="1">
      <alignment horizontal="center" vertical="center"/>
    </xf>
    <xf numFmtId="0" fontId="25" fillId="8" borderId="24" xfId="0" applyFont="1" applyFill="1" applyBorder="1" applyAlignment="1">
      <alignment horizontal="center" vertical="center"/>
    </xf>
    <xf numFmtId="0" fontId="25" fillId="8" borderId="39" xfId="0" applyFont="1" applyFill="1" applyBorder="1" applyAlignment="1">
      <alignment horizontal="center" vertical="center"/>
    </xf>
    <xf numFmtId="0" fontId="25" fillId="8" borderId="77" xfId="0" applyFont="1" applyFill="1" applyBorder="1" applyAlignment="1">
      <alignment horizontal="center" vertical="center"/>
    </xf>
    <xf numFmtId="0" fontId="25" fillId="8" borderId="44" xfId="0" applyFont="1" applyFill="1" applyBorder="1" applyAlignment="1">
      <alignment horizontal="center" vertical="center"/>
    </xf>
    <xf numFmtId="0" fontId="25" fillId="8" borderId="28" xfId="0" applyFont="1" applyFill="1" applyBorder="1" applyAlignment="1">
      <alignment horizontal="center" vertical="center" wrapText="1"/>
    </xf>
    <xf numFmtId="0" fontId="24" fillId="0" borderId="0" xfId="0" applyFont="1"/>
    <xf numFmtId="0" fontId="25" fillId="8" borderId="28" xfId="0" applyFont="1" applyFill="1" applyBorder="1" applyAlignment="1">
      <alignment horizontal="center" vertical="center"/>
    </xf>
    <xf numFmtId="0" fontId="25" fillId="8" borderId="12" xfId="0" applyFont="1" applyFill="1" applyBorder="1" applyAlignment="1">
      <alignment horizontal="center" vertical="center"/>
    </xf>
    <xf numFmtId="0" fontId="25" fillId="8" borderId="21" xfId="0" applyFont="1" applyFill="1" applyBorder="1" applyAlignment="1">
      <alignment horizontal="center" vertical="center"/>
    </xf>
    <xf numFmtId="0" fontId="25" fillId="8" borderId="47" xfId="0" applyFont="1" applyFill="1" applyBorder="1" applyAlignment="1">
      <alignment horizontal="center" vertical="center" wrapText="1"/>
    </xf>
    <xf numFmtId="0" fontId="25" fillId="8" borderId="59" xfId="0" applyFont="1" applyFill="1" applyBorder="1" applyAlignment="1">
      <alignment horizontal="center" vertical="center"/>
    </xf>
    <xf numFmtId="0" fontId="25" fillId="8" borderId="71" xfId="0" applyFont="1" applyFill="1" applyBorder="1" applyAlignment="1">
      <alignment horizontal="center" vertical="center"/>
    </xf>
    <xf numFmtId="0" fontId="25" fillId="10" borderId="59" xfId="0" applyFont="1" applyFill="1" applyBorder="1" applyAlignment="1">
      <alignment horizontal="center" vertical="center"/>
    </xf>
    <xf numFmtId="0" fontId="25" fillId="10" borderId="24" xfId="0" applyFont="1" applyFill="1" applyBorder="1" applyAlignment="1">
      <alignment horizontal="center" vertical="center" wrapText="1"/>
    </xf>
    <xf numFmtId="0" fontId="24" fillId="10" borderId="24" xfId="0" applyFont="1" applyFill="1" applyBorder="1" applyAlignment="1">
      <alignment horizontal="center" vertical="center" wrapText="1"/>
    </xf>
    <xf numFmtId="0" fontId="24" fillId="10" borderId="24" xfId="0" applyFont="1" applyFill="1" applyBorder="1"/>
    <xf numFmtId="0" fontId="24" fillId="0" borderId="0" xfId="0" applyFont="1" applyBorder="1"/>
    <xf numFmtId="0" fontId="25" fillId="8" borderId="18" xfId="0" applyFont="1" applyFill="1" applyBorder="1" applyAlignment="1">
      <alignment horizontal="center" vertical="center" wrapText="1"/>
    </xf>
    <xf numFmtId="0" fontId="25" fillId="8" borderId="19" xfId="0" applyFont="1" applyFill="1" applyBorder="1" applyAlignment="1">
      <alignment horizontal="center" vertical="center" wrapText="1"/>
    </xf>
    <xf numFmtId="0" fontId="25" fillId="8" borderId="20" xfId="0" applyFont="1" applyFill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0" fontId="25" fillId="8" borderId="45" xfId="0" applyFont="1" applyFill="1" applyBorder="1" applyAlignment="1">
      <alignment horizontal="center" vertical="center" wrapText="1"/>
    </xf>
    <xf numFmtId="0" fontId="24" fillId="8" borderId="42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25" fillId="8" borderId="45" xfId="0" applyFont="1" applyFill="1" applyBorder="1" applyAlignment="1">
      <alignment horizontal="center" vertical="center"/>
    </xf>
    <xf numFmtId="0" fontId="24" fillId="10" borderId="0" xfId="0" applyFont="1" applyFill="1"/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center"/>
    </xf>
    <xf numFmtId="0" fontId="25" fillId="8" borderId="54" xfId="0" applyFont="1" applyFill="1" applyBorder="1" applyAlignment="1">
      <alignment horizontal="center" vertical="center" wrapText="1"/>
    </xf>
    <xf numFmtId="0" fontId="25" fillId="8" borderId="54" xfId="0" applyFont="1" applyFill="1" applyBorder="1" applyAlignment="1">
      <alignment horizontal="center" vertical="center"/>
    </xf>
    <xf numFmtId="0" fontId="25" fillId="8" borderId="17" xfId="0" applyFont="1" applyFill="1" applyBorder="1" applyAlignment="1">
      <alignment horizontal="center" vertical="center"/>
    </xf>
    <xf numFmtId="0" fontId="25" fillId="8" borderId="68" xfId="0" applyFont="1" applyFill="1" applyBorder="1" applyAlignment="1">
      <alignment horizontal="center" vertic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9" xfId="0" applyFont="1" applyFill="1" applyBorder="1" applyAlignment="1">
      <alignment horizontal="center" vertical="center" wrapText="1"/>
    </xf>
    <xf numFmtId="0" fontId="24" fillId="8" borderId="20" xfId="0" applyFont="1" applyFill="1" applyBorder="1" applyAlignment="1">
      <alignment horizontal="center" vertical="center" wrapText="1"/>
    </xf>
    <xf numFmtId="0" fontId="25" fillId="8" borderId="83" xfId="0" applyFont="1" applyFill="1" applyBorder="1" applyAlignment="1">
      <alignment horizontal="center" vertical="center" wrapText="1"/>
    </xf>
    <xf numFmtId="0" fontId="25" fillId="8" borderId="73" xfId="0" applyFont="1" applyFill="1" applyBorder="1" applyAlignment="1">
      <alignment horizontal="center" vertical="center" wrapText="1"/>
    </xf>
    <xf numFmtId="0" fontId="25" fillId="8" borderId="70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5" fillId="8" borderId="12" xfId="0" applyFont="1" applyFill="1" applyBorder="1" applyAlignment="1">
      <alignment horizontal="center" vertical="center" wrapText="1"/>
    </xf>
    <xf numFmtId="0" fontId="25" fillId="8" borderId="62" xfId="0" applyFont="1" applyFill="1" applyBorder="1" applyAlignment="1">
      <alignment horizontal="center" vertical="center" wrapText="1"/>
    </xf>
    <xf numFmtId="0" fontId="24" fillId="8" borderId="70" xfId="0" applyFont="1" applyFill="1" applyBorder="1" applyAlignment="1">
      <alignment horizontal="center" vertical="center"/>
    </xf>
    <xf numFmtId="43" fontId="24" fillId="0" borderId="0" xfId="0" applyNumberFormat="1" applyFont="1" applyBorder="1" applyAlignment="1">
      <alignment horizontal="center" vertical="center" wrapText="1"/>
    </xf>
    <xf numFmtId="0" fontId="24" fillId="8" borderId="54" xfId="0" applyFont="1" applyFill="1" applyBorder="1" applyAlignment="1">
      <alignment horizontal="center" vertical="center" wrapText="1"/>
    </xf>
    <xf numFmtId="0" fontId="25" fillId="8" borderId="19" xfId="0" applyFont="1" applyFill="1" applyBorder="1" applyAlignment="1">
      <alignment horizontal="center" vertical="center"/>
    </xf>
    <xf numFmtId="0" fontId="25" fillId="8" borderId="20" xfId="0" applyFont="1" applyFill="1" applyBorder="1" applyAlignment="1">
      <alignment horizontal="center" vertical="center"/>
    </xf>
    <xf numFmtId="0" fontId="25" fillId="8" borderId="49" xfId="0" applyFont="1" applyFill="1" applyBorder="1" applyAlignment="1">
      <alignment horizontal="center" vertical="center" wrapText="1"/>
    </xf>
    <xf numFmtId="0" fontId="25" fillId="8" borderId="68" xfId="0" applyFont="1" applyFill="1" applyBorder="1" applyAlignment="1">
      <alignment horizontal="center" vertical="center" wrapText="1"/>
    </xf>
    <xf numFmtId="0" fontId="25" fillId="8" borderId="84" xfId="0" applyFont="1" applyFill="1" applyBorder="1" applyAlignment="1">
      <alignment horizontal="center" vertical="center"/>
    </xf>
    <xf numFmtId="0" fontId="25" fillId="8" borderId="85" xfId="0" applyFont="1" applyFill="1" applyBorder="1" applyAlignment="1">
      <alignment horizontal="center" vertical="center"/>
    </xf>
    <xf numFmtId="43" fontId="24" fillId="10" borderId="0" xfId="0" applyNumberFormat="1" applyFont="1" applyFill="1" applyBorder="1" applyAlignment="1">
      <alignment horizontal="center" vertical="center" wrapText="1"/>
    </xf>
    <xf numFmtId="0" fontId="24" fillId="10" borderId="0" xfId="0" applyFont="1" applyFill="1" applyBorder="1" applyAlignment="1">
      <alignment horizontal="center" vertical="center" wrapText="1"/>
    </xf>
    <xf numFmtId="0" fontId="24" fillId="10" borderId="0" xfId="0" applyFont="1" applyFill="1" applyBorder="1" applyAlignment="1">
      <alignment horizontal="center" vertical="center"/>
    </xf>
    <xf numFmtId="0" fontId="25" fillId="8" borderId="65" xfId="0" applyFont="1" applyFill="1" applyBorder="1" applyAlignment="1">
      <alignment horizontal="center" vertical="center" wrapText="1"/>
    </xf>
    <xf numFmtId="0" fontId="25" fillId="8" borderId="65" xfId="0" applyFont="1" applyFill="1" applyBorder="1" applyAlignment="1">
      <alignment horizontal="center" vertical="center"/>
    </xf>
    <xf numFmtId="0" fontId="25" fillId="13" borderId="0" xfId="0" applyFont="1" applyFill="1" applyBorder="1" applyAlignment="1">
      <alignment horizontal="center" vertical="center"/>
    </xf>
    <xf numFmtId="0" fontId="24" fillId="13" borderId="0" xfId="0" applyFont="1" applyFill="1" applyBorder="1" applyAlignment="1">
      <alignment horizontal="center" vertical="center" wrapText="1"/>
    </xf>
    <xf numFmtId="0" fontId="25" fillId="8" borderId="94" xfId="0" applyFont="1" applyFill="1" applyBorder="1" applyAlignment="1">
      <alignment horizontal="center" vertical="center"/>
    </xf>
    <xf numFmtId="0" fontId="25" fillId="8" borderId="69" xfId="0" applyFont="1" applyFill="1" applyBorder="1" applyAlignment="1">
      <alignment horizontal="center" vertical="center" wrapText="1"/>
    </xf>
    <xf numFmtId="0" fontId="25" fillId="8" borderId="84" xfId="0" applyFont="1" applyFill="1" applyBorder="1" applyAlignment="1">
      <alignment horizontal="center" vertical="center" wrapText="1"/>
    </xf>
    <xf numFmtId="0" fontId="24" fillId="0" borderId="76" xfId="0" applyFont="1" applyBorder="1" applyAlignment="1">
      <alignment horizontal="center" vertical="center"/>
    </xf>
    <xf numFmtId="0" fontId="25" fillId="8" borderId="95" xfId="0" applyFont="1" applyFill="1" applyBorder="1" applyAlignment="1">
      <alignment horizontal="center" vertical="center"/>
    </xf>
    <xf numFmtId="0" fontId="24" fillId="8" borderId="65" xfId="0" applyFont="1" applyFill="1" applyBorder="1" applyAlignment="1">
      <alignment horizontal="center" vertical="center" wrapText="1"/>
    </xf>
    <xf numFmtId="0" fontId="24" fillId="13" borderId="0" xfId="0" applyFont="1" applyFill="1" applyBorder="1"/>
    <xf numFmtId="0" fontId="25" fillId="10" borderId="0" xfId="0" applyFont="1" applyFill="1" applyBorder="1" applyAlignment="1">
      <alignment horizontal="center" vertical="center" wrapText="1"/>
    </xf>
    <xf numFmtId="0" fontId="25" fillId="13" borderId="0" xfId="0" applyFont="1" applyFill="1" applyBorder="1" applyAlignment="1">
      <alignment horizontal="center" vertical="center" wrapText="1"/>
    </xf>
    <xf numFmtId="0" fontId="25" fillId="8" borderId="56" xfId="0" applyFont="1" applyFill="1" applyBorder="1" applyAlignment="1">
      <alignment horizontal="center" vertical="center"/>
    </xf>
    <xf numFmtId="0" fontId="24" fillId="8" borderId="94" xfId="0" applyFont="1" applyFill="1" applyBorder="1" applyAlignment="1">
      <alignment horizontal="center" vertical="center" wrapText="1"/>
    </xf>
    <xf numFmtId="0" fontId="25" fillId="8" borderId="75" xfId="0" applyFont="1" applyFill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59" xfId="0" applyFont="1" applyBorder="1"/>
    <xf numFmtId="0" fontId="25" fillId="0" borderId="59" xfId="0" applyFont="1" applyBorder="1" applyAlignment="1">
      <alignment horizontal="center" vertical="center" wrapText="1"/>
    </xf>
    <xf numFmtId="0" fontId="24" fillId="8" borderId="75" xfId="0" applyFont="1" applyFill="1" applyBorder="1" applyAlignment="1">
      <alignment horizontal="center" vertical="center" wrapText="1"/>
    </xf>
    <xf numFmtId="0" fontId="24" fillId="8" borderId="12" xfId="0" applyFont="1" applyFill="1" applyBorder="1" applyAlignment="1">
      <alignment horizontal="center" vertical="center"/>
    </xf>
    <xf numFmtId="0" fontId="24" fillId="8" borderId="65" xfId="0" applyFont="1" applyFill="1" applyBorder="1" applyAlignment="1">
      <alignment horizontal="center" vertical="center"/>
    </xf>
    <xf numFmtId="0" fontId="24" fillId="8" borderId="21" xfId="0" applyFont="1" applyFill="1" applyBorder="1" applyAlignment="1">
      <alignment horizontal="center" vertical="center"/>
    </xf>
    <xf numFmtId="0" fontId="25" fillId="8" borderId="81" xfId="0" applyFont="1" applyFill="1" applyBorder="1" applyAlignment="1">
      <alignment horizontal="center" vertical="center"/>
    </xf>
    <xf numFmtId="0" fontId="24" fillId="8" borderId="77" xfId="0" applyFont="1" applyFill="1" applyBorder="1" applyAlignment="1">
      <alignment horizontal="center" vertical="center" wrapText="1"/>
    </xf>
    <xf numFmtId="0" fontId="24" fillId="8" borderId="3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center" vertical="center"/>
    </xf>
    <xf numFmtId="0" fontId="8" fillId="9" borderId="24" xfId="0" applyFont="1" applyFill="1" applyBorder="1" applyAlignment="1" applyProtection="1">
      <alignment horizontal="center" vertical="top" wrapText="1"/>
      <protection locked="0"/>
    </xf>
    <xf numFmtId="0" fontId="6" fillId="9" borderId="24" xfId="0" applyFont="1" applyFill="1" applyBorder="1" applyAlignment="1" applyProtection="1">
      <alignment horizontal="center" vertical="top" wrapText="1"/>
      <protection locked="0"/>
    </xf>
    <xf numFmtId="0" fontId="5" fillId="10" borderId="0" xfId="0" applyFont="1" applyFill="1" applyBorder="1" applyAlignment="1">
      <alignment horizontal="center" vertical="top" wrapText="1"/>
    </xf>
    <xf numFmtId="0" fontId="20" fillId="10" borderId="0" xfId="0" applyFont="1" applyFill="1" applyBorder="1" applyAlignment="1">
      <alignment horizontal="center" vertical="top" wrapText="1"/>
    </xf>
    <xf numFmtId="0" fontId="7" fillId="8" borderId="81" xfId="0" applyFont="1" applyFill="1" applyBorder="1" applyAlignment="1">
      <alignment horizontal="center" vertical="center"/>
    </xf>
    <xf numFmtId="0" fontId="7" fillId="8" borderId="85" xfId="0" applyFont="1" applyFill="1" applyBorder="1" applyAlignment="1">
      <alignment horizontal="center" vertical="center"/>
    </xf>
    <xf numFmtId="2" fontId="4" fillId="4" borderId="24" xfId="0" applyNumberFormat="1" applyFont="1" applyFill="1" applyBorder="1" applyAlignment="1">
      <alignment horizontal="center" vertical="center" wrapText="1"/>
    </xf>
    <xf numFmtId="0" fontId="4" fillId="9" borderId="39" xfId="0" applyFont="1" applyFill="1" applyBorder="1" applyAlignment="1" applyProtection="1">
      <alignment horizontal="center" vertical="center" wrapText="1"/>
      <protection locked="0"/>
    </xf>
    <xf numFmtId="0" fontId="0" fillId="9" borderId="39" xfId="0" applyFill="1" applyBorder="1" applyAlignment="1">
      <alignment horizontal="center" vertical="center"/>
    </xf>
    <xf numFmtId="0" fontId="0" fillId="3" borderId="96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7" fillId="8" borderId="61" xfId="0" applyFont="1" applyFill="1" applyBorder="1" applyAlignment="1">
      <alignment horizontal="center" vertical="center"/>
    </xf>
    <xf numFmtId="0" fontId="7" fillId="8" borderId="65" xfId="0" applyFont="1" applyFill="1" applyBorder="1" applyAlignment="1">
      <alignment horizontal="center" vertical="center"/>
    </xf>
    <xf numFmtId="0" fontId="7" fillId="8" borderId="65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/>
    </xf>
    <xf numFmtId="0" fontId="23" fillId="8" borderId="87" xfId="0" applyFont="1" applyFill="1" applyBorder="1" applyAlignment="1">
      <alignment horizontal="center" vertical="center" wrapText="1"/>
    </xf>
    <xf numFmtId="0" fontId="23" fillId="8" borderId="36" xfId="0" applyFont="1" applyFill="1" applyBorder="1" applyAlignment="1">
      <alignment horizontal="center" vertical="center" wrapText="1"/>
    </xf>
    <xf numFmtId="0" fontId="23" fillId="8" borderId="74" xfId="0" applyFont="1" applyFill="1" applyBorder="1" applyAlignment="1">
      <alignment horizontal="center" vertical="center" wrapText="1"/>
    </xf>
    <xf numFmtId="0" fontId="23" fillId="8" borderId="49" xfId="0" applyFont="1" applyFill="1" applyBorder="1" applyAlignment="1">
      <alignment horizontal="center" vertical="center" wrapText="1"/>
    </xf>
    <xf numFmtId="0" fontId="23" fillId="8" borderId="19" xfId="0" applyFont="1" applyFill="1" applyBorder="1" applyAlignment="1">
      <alignment horizontal="center" vertical="center" wrapText="1"/>
    </xf>
    <xf numFmtId="0" fontId="22" fillId="8" borderId="24" xfId="0" applyFont="1" applyFill="1" applyBorder="1" applyAlignment="1">
      <alignment horizontal="center" vertical="center" wrapText="1"/>
    </xf>
    <xf numFmtId="0" fontId="3" fillId="9" borderId="39" xfId="0" applyFont="1" applyFill="1" applyBorder="1" applyAlignment="1" applyProtection="1">
      <alignment horizontal="center" vertical="center" wrapText="1"/>
      <protection locked="0"/>
    </xf>
    <xf numFmtId="0" fontId="0" fillId="9" borderId="45" xfId="0" applyFill="1" applyBorder="1" applyAlignment="1">
      <alignment horizontal="center" vertical="center"/>
    </xf>
    <xf numFmtId="0" fontId="8" fillId="9" borderId="39" xfId="0" applyFont="1" applyFill="1" applyBorder="1" applyAlignment="1" applyProtection="1">
      <alignment horizontal="center" vertical="center" wrapText="1"/>
      <protection locked="0"/>
    </xf>
    <xf numFmtId="0" fontId="0" fillId="10" borderId="24" xfId="0" applyFill="1" applyBorder="1" applyAlignment="1">
      <alignment horizontal="center" vertical="center"/>
    </xf>
    <xf numFmtId="172" fontId="4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51" xfId="0" applyFont="1" applyFill="1" applyBorder="1" applyAlignment="1" applyProtection="1">
      <alignment horizontal="center" vertical="center" wrapText="1"/>
      <protection locked="0"/>
    </xf>
    <xf numFmtId="0" fontId="0" fillId="5" borderId="53" xfId="0" applyFill="1" applyBorder="1" applyAlignment="1">
      <alignment horizontal="center" vertical="center"/>
    </xf>
    <xf numFmtId="2" fontId="4" fillId="3" borderId="24" xfId="0" applyNumberFormat="1" applyFont="1" applyFill="1" applyBorder="1" applyAlignment="1" applyProtection="1">
      <alignment horizontal="center" vertical="center" wrapText="1"/>
      <protection locked="0"/>
    </xf>
    <xf numFmtId="172" fontId="4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9" borderId="24" xfId="0" applyFont="1" applyFill="1" applyBorder="1" applyAlignment="1" applyProtection="1">
      <alignment horizontal="center" vertical="center" wrapText="1"/>
      <protection locked="0"/>
    </xf>
    <xf numFmtId="0" fontId="0" fillId="9" borderId="55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9" borderId="82" xfId="0" applyFill="1" applyBorder="1" applyAlignment="1">
      <alignment horizontal="center" vertical="center"/>
    </xf>
    <xf numFmtId="0" fontId="7" fillId="8" borderId="60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/>
    </xf>
    <xf numFmtId="0" fontId="7" fillId="8" borderId="20" xfId="0" applyFont="1" applyFill="1" applyBorder="1" applyAlignment="1">
      <alignment horizontal="center" vertical="center"/>
    </xf>
    <xf numFmtId="0" fontId="7" fillId="8" borderId="19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/>
    </xf>
    <xf numFmtId="0" fontId="7" fillId="8" borderId="20" xfId="0" applyFont="1" applyFill="1" applyBorder="1" applyAlignment="1">
      <alignment horizontal="center" vertical="center" wrapText="1"/>
    </xf>
    <xf numFmtId="0" fontId="7" fillId="8" borderId="87" xfId="0" applyFont="1" applyFill="1" applyBorder="1" applyAlignment="1">
      <alignment horizontal="center" vertical="center" wrapText="1"/>
    </xf>
    <xf numFmtId="0" fontId="7" fillId="8" borderId="74" xfId="0" applyFont="1" applyFill="1" applyBorder="1" applyAlignment="1">
      <alignment horizontal="center" vertical="center" wrapText="1"/>
    </xf>
    <xf numFmtId="0" fontId="19" fillId="8" borderId="18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7" fillId="8" borderId="88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20" fillId="8" borderId="15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20" fillId="8" borderId="16" xfId="0" applyFont="1" applyFill="1" applyBorder="1" applyAlignment="1">
      <alignment horizontal="center" vertical="center" wrapText="1"/>
    </xf>
    <xf numFmtId="0" fontId="5" fillId="8" borderId="87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7" fillId="8" borderId="49" xfId="0" applyFont="1" applyFill="1" applyBorder="1" applyAlignment="1">
      <alignment horizontal="center" vertical="center" wrapText="1"/>
    </xf>
    <xf numFmtId="0" fontId="7" fillId="8" borderId="68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7" fillId="8" borderId="62" xfId="0" applyFont="1" applyFill="1" applyBorder="1" applyAlignment="1">
      <alignment horizontal="center" vertical="center" wrapText="1"/>
    </xf>
    <xf numFmtId="0" fontId="5" fillId="8" borderId="27" xfId="0" applyFont="1" applyFill="1" applyBorder="1" applyAlignment="1">
      <alignment horizontal="center" vertical="center"/>
    </xf>
    <xf numFmtId="0" fontId="7" fillId="8" borderId="63" xfId="0" applyFont="1" applyFill="1" applyBorder="1" applyAlignment="1">
      <alignment horizontal="center" vertical="center" wrapText="1"/>
    </xf>
    <xf numFmtId="0" fontId="5" fillId="8" borderId="57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 wrapText="1"/>
    </xf>
    <xf numFmtId="0" fontId="5" fillId="8" borderId="30" xfId="0" applyFont="1" applyFill="1" applyBorder="1" applyAlignment="1">
      <alignment horizontal="center" vertical="center"/>
    </xf>
    <xf numFmtId="0" fontId="5" fillId="8" borderId="21" xfId="0" applyFont="1" applyFill="1" applyBorder="1" applyAlignment="1">
      <alignment horizontal="center" vertical="center"/>
    </xf>
    <xf numFmtId="0" fontId="4" fillId="5" borderId="40" xfId="0" applyFont="1" applyFill="1" applyBorder="1" applyAlignment="1" applyProtection="1">
      <alignment horizontal="center" vertical="center" wrapText="1"/>
      <protection locked="0"/>
    </xf>
    <xf numFmtId="0" fontId="4" fillId="5" borderId="73" xfId="0" applyFont="1" applyFill="1" applyBorder="1" applyAlignment="1" applyProtection="1">
      <alignment horizontal="center" vertical="center" wrapText="1"/>
      <protection locked="0"/>
    </xf>
    <xf numFmtId="0" fontId="5" fillId="10" borderId="0" xfId="0" applyFont="1" applyFill="1" applyBorder="1" applyAlignment="1">
      <alignment horizontal="center" vertical="center"/>
    </xf>
    <xf numFmtId="0" fontId="24" fillId="8" borderId="20" xfId="0" applyFont="1" applyFill="1" applyBorder="1" applyAlignment="1">
      <alignment horizontal="center" vertical="center" wrapText="1"/>
    </xf>
    <xf numFmtId="0" fontId="8" fillId="10" borderId="24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10" borderId="24" xfId="0" applyFont="1" applyFill="1" applyBorder="1" applyAlignment="1">
      <alignment horizontal="center" vertical="center" wrapText="1"/>
    </xf>
    <xf numFmtId="167" fontId="4" fillId="4" borderId="15" xfId="0" applyNumberFormat="1" applyFont="1" applyFill="1" applyBorder="1" applyAlignment="1" applyProtection="1">
      <alignment horizontal="center" vertical="center" wrapText="1"/>
      <protection locked="0"/>
    </xf>
    <xf numFmtId="176" fontId="4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>
      <alignment horizontal="center" vertical="center" wrapText="1"/>
    </xf>
    <xf numFmtId="2" fontId="4" fillId="4" borderId="15" xfId="0" applyNumberFormat="1" applyFont="1" applyFill="1" applyBorder="1" applyAlignment="1">
      <alignment horizontal="center" vertical="center" wrapText="1"/>
    </xf>
    <xf numFmtId="175" fontId="4" fillId="4" borderId="15" xfId="0" applyNumberFormat="1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2" fontId="4" fillId="3" borderId="39" xfId="0" applyNumberFormat="1" applyFont="1" applyFill="1" applyBorder="1" applyAlignment="1">
      <alignment horizontal="center" vertical="center" wrapText="1"/>
    </xf>
    <xf numFmtId="2" fontId="6" fillId="3" borderId="39" xfId="0" applyNumberFormat="1" applyFont="1" applyFill="1" applyBorder="1" applyAlignment="1">
      <alignment horizontal="center" vertical="center" wrapText="1"/>
    </xf>
    <xf numFmtId="49" fontId="21" fillId="12" borderId="1" xfId="0" applyNumberFormat="1" applyFont="1" applyFill="1" applyBorder="1" applyAlignment="1" applyProtection="1">
      <alignment horizontal="center" vertical="top" wrapText="1"/>
      <protection locked="0"/>
    </xf>
    <xf numFmtId="0" fontId="5" fillId="10" borderId="25" xfId="0" applyFont="1" applyFill="1" applyBorder="1" applyAlignment="1">
      <alignment horizontal="center" vertical="center"/>
    </xf>
    <xf numFmtId="0" fontId="5" fillId="10" borderId="34" xfId="0" applyFont="1" applyFill="1" applyBorder="1" applyAlignment="1">
      <alignment horizontal="center" vertical="center"/>
    </xf>
    <xf numFmtId="0" fontId="5" fillId="10" borderId="76" xfId="0" applyFont="1" applyFill="1" applyBorder="1" applyAlignment="1">
      <alignment horizontal="center" vertical="center"/>
    </xf>
    <xf numFmtId="0" fontId="23" fillId="8" borderId="20" xfId="0" applyFont="1" applyFill="1" applyBorder="1" applyAlignment="1">
      <alignment horizontal="center" vertical="center" wrapText="1"/>
    </xf>
    <xf numFmtId="175" fontId="8" fillId="4" borderId="46" xfId="0" applyNumberFormat="1" applyFont="1" applyFill="1" applyBorder="1" applyAlignment="1" applyProtection="1">
      <alignment horizontal="center" vertical="center" wrapText="1"/>
      <protection locked="0"/>
    </xf>
    <xf numFmtId="0" fontId="6" fillId="9" borderId="24" xfId="0" applyFont="1" applyFill="1" applyBorder="1" applyAlignment="1">
      <alignment horizontal="center" vertical="center" wrapText="1"/>
    </xf>
    <xf numFmtId="0" fontId="25" fillId="8" borderId="52" xfId="0" applyFont="1" applyFill="1" applyBorder="1" applyAlignment="1">
      <alignment horizontal="center" vertical="center" wrapText="1"/>
    </xf>
    <xf numFmtId="0" fontId="25" fillId="10" borderId="60" xfId="0" applyFont="1" applyFill="1" applyBorder="1" applyAlignment="1">
      <alignment horizontal="center" vertical="center" wrapText="1"/>
    </xf>
    <xf numFmtId="0" fontId="24" fillId="10" borderId="28" xfId="0" applyFont="1" applyFill="1" applyBorder="1" applyAlignment="1">
      <alignment horizontal="center" vertical="center" wrapText="1"/>
    </xf>
    <xf numFmtId="0" fontId="0" fillId="9" borderId="76" xfId="0" applyNumberFormat="1" applyFill="1" applyBorder="1" applyAlignment="1">
      <alignment horizontal="center" vertical="center"/>
    </xf>
    <xf numFmtId="0" fontId="1" fillId="9" borderId="25" xfId="0" applyNumberFormat="1" applyFont="1" applyFill="1" applyBorder="1" applyAlignment="1">
      <alignment horizontal="center" vertical="center"/>
    </xf>
    <xf numFmtId="0" fontId="0" fillId="9" borderId="79" xfId="0" applyNumberFormat="1" applyFill="1" applyBorder="1" applyAlignment="1">
      <alignment horizontal="center" vertical="center"/>
    </xf>
    <xf numFmtId="0" fontId="0" fillId="5" borderId="73" xfId="0" applyFill="1" applyBorder="1" applyAlignment="1">
      <alignment horizontal="center" vertical="center"/>
    </xf>
    <xf numFmtId="0" fontId="4" fillId="7" borderId="42" xfId="0" applyFont="1" applyFill="1" applyBorder="1" applyAlignment="1" applyProtection="1">
      <alignment horizontal="center" vertical="top" wrapText="1"/>
      <protection locked="0"/>
    </xf>
    <xf numFmtId="0" fontId="6" fillId="10" borderId="24" xfId="0" applyFont="1" applyFill="1" applyBorder="1" applyAlignment="1" applyProtection="1">
      <alignment horizontal="center" vertical="top" wrapText="1"/>
      <protection locked="0"/>
    </xf>
    <xf numFmtId="0" fontId="6" fillId="0" borderId="39" xfId="0" applyFont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 vertical="top" wrapText="1"/>
    </xf>
    <xf numFmtId="177" fontId="4" fillId="7" borderId="15" xfId="0" applyNumberFormat="1" applyFont="1" applyFill="1" applyBorder="1" applyAlignment="1">
      <alignment horizontal="center" vertical="center" wrapText="1"/>
    </xf>
    <xf numFmtId="4" fontId="4" fillId="7" borderId="15" xfId="0" applyNumberFormat="1" applyFont="1" applyFill="1" applyBorder="1" applyAlignment="1">
      <alignment horizontal="center" vertical="center" wrapText="1"/>
    </xf>
    <xf numFmtId="168" fontId="4" fillId="7" borderId="15" xfId="0" applyNumberFormat="1" applyFont="1" applyFill="1" applyBorder="1" applyAlignment="1">
      <alignment horizontal="center" vertical="center" wrapText="1"/>
    </xf>
    <xf numFmtId="168" fontId="4" fillId="7" borderId="24" xfId="0" applyNumberFormat="1" applyFont="1" applyFill="1" applyBorder="1" applyAlignment="1">
      <alignment horizontal="center" vertical="center" wrapText="1"/>
    </xf>
    <xf numFmtId="168" fontId="8" fillId="7" borderId="24" xfId="0" applyNumberFormat="1" applyFont="1" applyFill="1" applyBorder="1" applyAlignment="1">
      <alignment horizontal="center" vertical="center"/>
    </xf>
    <xf numFmtId="4" fontId="8" fillId="7" borderId="15" xfId="0" applyNumberFormat="1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 wrapText="1"/>
    </xf>
    <xf numFmtId="0" fontId="0" fillId="0" borderId="0" xfId="0" applyBorder="1" applyProtection="1">
      <protection locked="0"/>
    </xf>
    <xf numFmtId="167" fontId="0" fillId="10" borderId="0" xfId="0" applyNumberFormat="1" applyFill="1" applyBorder="1" applyAlignment="1" applyProtection="1">
      <alignment horizontal="center" vertical="center"/>
      <protection locked="0"/>
    </xf>
    <xf numFmtId="0" fontId="13" fillId="12" borderId="39" xfId="0" applyFont="1" applyFill="1" applyBorder="1" applyProtection="1">
      <protection locked="0"/>
    </xf>
    <xf numFmtId="168" fontId="0" fillId="6" borderId="40" xfId="0" applyNumberFormat="1" applyFill="1" applyBorder="1" applyAlignment="1" applyProtection="1">
      <alignment horizontal="center" vertical="center"/>
      <protection locked="0"/>
    </xf>
    <xf numFmtId="167" fontId="0" fillId="6" borderId="40" xfId="0" applyNumberFormat="1" applyFill="1" applyBorder="1" applyAlignment="1" applyProtection="1">
      <alignment horizontal="center" vertical="center"/>
      <protection locked="0"/>
    </xf>
    <xf numFmtId="49" fontId="3" fillId="10" borderId="65" xfId="0" applyNumberFormat="1" applyFont="1" applyFill="1" applyBorder="1" applyAlignment="1" applyProtection="1">
      <alignment horizontal="center" vertical="center" wrapText="1"/>
      <protection locked="0"/>
    </xf>
    <xf numFmtId="49" fontId="10" fillId="1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10" borderId="19" xfId="0" applyNumberFormat="1" applyFont="1" applyFill="1" applyBorder="1" applyAlignment="1" applyProtection="1">
      <alignment horizontal="right" vertical="top" wrapText="1"/>
      <protection locked="0"/>
    </xf>
    <xf numFmtId="167" fontId="11" fillId="10" borderId="19" xfId="0" applyNumberFormat="1" applyFont="1" applyFill="1" applyBorder="1" applyAlignment="1" applyProtection="1">
      <alignment horizontal="center" vertical="center"/>
      <protection locked="0"/>
    </xf>
    <xf numFmtId="167" fontId="11" fillId="1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9" xfId="0" applyFont="1" applyFill="1" applyBorder="1" applyAlignment="1" applyProtection="1">
      <alignment horizontal="center" vertical="center" wrapText="1"/>
      <protection locked="0"/>
    </xf>
    <xf numFmtId="0" fontId="0" fillId="5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49" fontId="3" fillId="10" borderId="44" xfId="0" applyNumberFormat="1" applyFont="1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center" vertical="center" wrapText="1"/>
    </xf>
    <xf numFmtId="165" fontId="3" fillId="10" borderId="33" xfId="0" applyNumberFormat="1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center" vertical="center"/>
    </xf>
    <xf numFmtId="49" fontId="6" fillId="12" borderId="77" xfId="0" applyNumberFormat="1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76" xfId="0" applyFont="1" applyFill="1" applyBorder="1" applyAlignment="1">
      <alignment horizontal="center" vertical="center" wrapText="1"/>
    </xf>
    <xf numFmtId="0" fontId="5" fillId="0" borderId="24" xfId="0" applyNumberFormat="1" applyFont="1" applyBorder="1" applyAlignment="1" applyProtection="1">
      <alignment horizontal="center" vertical="center" wrapText="1"/>
      <protection locked="0"/>
    </xf>
    <xf numFmtId="0" fontId="4" fillId="7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1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10" borderId="24" xfId="0" applyNumberFormat="1" applyFont="1" applyFill="1" applyBorder="1" applyAlignment="1" applyProtection="1">
      <alignment horizontal="center" vertical="center"/>
      <protection locked="0"/>
    </xf>
    <xf numFmtId="0" fontId="5" fillId="10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39" xfId="0" applyNumberFormat="1" applyFont="1" applyBorder="1" applyAlignment="1" applyProtection="1">
      <alignment horizontal="center" vertical="center"/>
      <protection locked="0"/>
    </xf>
    <xf numFmtId="0" fontId="5" fillId="0" borderId="39" xfId="0" applyNumberFormat="1" applyFont="1" applyBorder="1" applyAlignment="1" applyProtection="1">
      <alignment horizontal="center" vertical="center" wrapText="1"/>
      <protection locked="0"/>
    </xf>
    <xf numFmtId="0" fontId="8" fillId="7" borderId="3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8" xfId="0" applyNumberFormat="1" applyFont="1" applyBorder="1" applyAlignment="1" applyProtection="1">
      <alignment horizontal="center" vertical="center" wrapText="1"/>
      <protection locked="0"/>
    </xf>
    <xf numFmtId="0" fontId="6" fillId="0" borderId="24" xfId="0" applyNumberFormat="1" applyFont="1" applyBorder="1" applyAlignment="1" applyProtection="1">
      <alignment horizontal="center" vertical="center" wrapText="1"/>
      <protection locked="0"/>
    </xf>
    <xf numFmtId="0" fontId="3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8" fillId="10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33" xfId="0" applyNumberFormat="1" applyFont="1" applyFill="1" applyBorder="1" applyAlignment="1" applyProtection="1">
      <alignment horizontal="center" vertical="center" wrapText="1"/>
      <protection locked="0"/>
    </xf>
    <xf numFmtId="0" fontId="6" fillId="7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10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1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10" borderId="24" xfId="0" applyNumberFormat="1" applyFont="1" applyFill="1" applyBorder="1" applyAlignment="1" applyProtection="1">
      <alignment horizontal="center" vertical="center"/>
      <protection locked="0"/>
    </xf>
    <xf numFmtId="0" fontId="11" fillId="7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33" xfId="0" applyNumberFormat="1" applyFont="1" applyFill="1" applyBorder="1" applyAlignment="1" applyProtection="1">
      <alignment horizontal="center" vertical="center"/>
      <protection locked="0"/>
    </xf>
    <xf numFmtId="0" fontId="8" fillId="10" borderId="28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8" xfId="0" applyNumberFormat="1" applyFont="1" applyFill="1" applyBorder="1" applyAlignment="1" applyProtection="1">
      <alignment horizontal="center" vertical="center" wrapText="1"/>
      <protection locked="0"/>
    </xf>
    <xf numFmtId="2" fontId="4" fillId="3" borderId="15" xfId="0" applyNumberFormat="1" applyFont="1" applyFill="1" applyBorder="1" applyAlignment="1" applyProtection="1">
      <alignment horizontal="center" vertical="center" wrapText="1"/>
      <protection locked="0"/>
    </xf>
    <xf numFmtId="2" fontId="4" fillId="3" borderId="33" xfId="0" applyNumberFormat="1" applyFont="1" applyFill="1" applyBorder="1" applyAlignment="1" applyProtection="1">
      <alignment horizontal="center" vertical="center" wrapText="1"/>
      <protection locked="0"/>
    </xf>
    <xf numFmtId="2" fontId="4" fillId="3" borderId="28" xfId="0" applyNumberFormat="1" applyFont="1" applyFill="1" applyBorder="1" applyAlignment="1" applyProtection="1">
      <alignment horizontal="center" vertical="center" wrapText="1"/>
      <protection locked="0"/>
    </xf>
    <xf numFmtId="172" fontId="4" fillId="3" borderId="28" xfId="0" applyNumberFormat="1" applyFont="1" applyFill="1" applyBorder="1" applyAlignment="1" applyProtection="1">
      <alignment horizontal="center" vertical="center" wrapText="1"/>
      <protection locked="0"/>
    </xf>
    <xf numFmtId="172" fontId="4" fillId="3" borderId="24" xfId="0" applyNumberFormat="1" applyFont="1" applyFill="1" applyBorder="1" applyAlignment="1" applyProtection="1">
      <alignment horizontal="center" vertical="center" wrapText="1"/>
      <protection locked="0"/>
    </xf>
    <xf numFmtId="172" fontId="4" fillId="3" borderId="33" xfId="0" applyNumberFormat="1" applyFont="1" applyFill="1" applyBorder="1" applyAlignment="1" applyProtection="1">
      <alignment horizontal="center" vertical="center" wrapText="1"/>
      <protection locked="0"/>
    </xf>
    <xf numFmtId="172" fontId="4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5" fillId="10" borderId="27" xfId="0" applyFont="1" applyFill="1" applyBorder="1" applyAlignment="1">
      <alignment horizontal="center" vertical="center"/>
    </xf>
    <xf numFmtId="0" fontId="5" fillId="10" borderId="28" xfId="0" applyFont="1" applyFill="1" applyBorder="1" applyAlignment="1">
      <alignment horizontal="center" vertical="center"/>
    </xf>
    <xf numFmtId="0" fontId="5" fillId="10" borderId="79" xfId="0" applyFont="1" applyFill="1" applyBorder="1" applyAlignment="1">
      <alignment horizontal="center" vertical="center"/>
    </xf>
    <xf numFmtId="0" fontId="0" fillId="10" borderId="25" xfId="0" applyFill="1" applyBorder="1" applyAlignment="1">
      <alignment horizontal="center" vertical="center"/>
    </xf>
    <xf numFmtId="0" fontId="5" fillId="10" borderId="24" xfId="0" applyFont="1" applyFill="1" applyBorder="1"/>
    <xf numFmtId="0" fontId="5" fillId="10" borderId="25" xfId="0" applyFont="1" applyFill="1" applyBorder="1"/>
    <xf numFmtId="0" fontId="5" fillId="10" borderId="30" xfId="0" applyFont="1" applyFill="1" applyBorder="1"/>
    <xf numFmtId="0" fontId="5" fillId="10" borderId="89" xfId="0" applyFont="1" applyFill="1" applyBorder="1"/>
    <xf numFmtId="0" fontId="5" fillId="10" borderId="33" xfId="0" applyFont="1" applyFill="1" applyBorder="1"/>
    <xf numFmtId="0" fontId="5" fillId="10" borderId="33" xfId="0" applyFont="1" applyFill="1" applyBorder="1" applyAlignment="1">
      <alignment horizontal="center" vertical="center"/>
    </xf>
    <xf numFmtId="0" fontId="5" fillId="10" borderId="89" xfId="0" applyFont="1" applyFill="1" applyBorder="1" applyAlignment="1">
      <alignment horizontal="center" vertical="center"/>
    </xf>
    <xf numFmtId="0" fontId="5" fillId="10" borderId="73" xfId="0" applyFont="1" applyFill="1" applyBorder="1" applyAlignment="1">
      <alignment horizontal="center" vertical="center"/>
    </xf>
    <xf numFmtId="0" fontId="0" fillId="10" borderId="34" xfId="0" applyFill="1" applyBorder="1" applyAlignment="1">
      <alignment horizontal="center" vertical="center"/>
    </xf>
    <xf numFmtId="0" fontId="5" fillId="10" borderId="30" xfId="0" applyFont="1" applyFill="1" applyBorder="1" applyAlignment="1">
      <alignment horizontal="center" vertical="center"/>
    </xf>
    <xf numFmtId="0" fontId="0" fillId="10" borderId="24" xfId="0" applyFill="1" applyBorder="1"/>
    <xf numFmtId="0" fontId="5" fillId="10" borderId="39" xfId="0" applyFont="1" applyFill="1" applyBorder="1" applyAlignment="1">
      <alignment horizontal="center" vertical="center"/>
    </xf>
    <xf numFmtId="0" fontId="25" fillId="10" borderId="28" xfId="0" applyFont="1" applyFill="1" applyBorder="1" applyAlignment="1">
      <alignment horizontal="center" vertical="center" wrapText="1"/>
    </xf>
    <xf numFmtId="0" fontId="24" fillId="10" borderId="28" xfId="0" applyFont="1" applyFill="1" applyBorder="1" applyAlignment="1">
      <alignment horizontal="center" vertical="center"/>
    </xf>
    <xf numFmtId="0" fontId="24" fillId="10" borderId="24" xfId="0" applyFont="1" applyFill="1" applyBorder="1" applyAlignment="1">
      <alignment horizontal="center" vertical="center"/>
    </xf>
    <xf numFmtId="0" fontId="25" fillId="10" borderId="15" xfId="0" applyFont="1" applyFill="1" applyBorder="1" applyAlignment="1">
      <alignment horizontal="center" vertical="center" wrapText="1"/>
    </xf>
    <xf numFmtId="0" fontId="24" fillId="10" borderId="15" xfId="0" applyFont="1" applyFill="1" applyBorder="1" applyAlignment="1">
      <alignment horizontal="center" vertical="center" wrapText="1"/>
    </xf>
    <xf numFmtId="0" fontId="24" fillId="10" borderId="16" xfId="0" applyFont="1" applyFill="1" applyBorder="1" applyAlignment="1">
      <alignment horizontal="center" vertical="center" wrapText="1"/>
    </xf>
    <xf numFmtId="0" fontId="25" fillId="10" borderId="33" xfId="0" applyFont="1" applyFill="1" applyBorder="1" applyAlignment="1">
      <alignment horizontal="center" vertical="center" wrapText="1"/>
    </xf>
    <xf numFmtId="0" fontId="24" fillId="10" borderId="33" xfId="0" applyFont="1" applyFill="1" applyBorder="1" applyAlignment="1">
      <alignment horizontal="center" vertical="center" wrapText="1"/>
    </xf>
    <xf numFmtId="0" fontId="24" fillId="10" borderId="34" xfId="0" applyFont="1" applyFill="1" applyBorder="1" applyAlignment="1">
      <alignment horizontal="center" vertical="center" wrapText="1"/>
    </xf>
    <xf numFmtId="0" fontId="25" fillId="10" borderId="39" xfId="0" applyFont="1" applyFill="1" applyBorder="1" applyAlignment="1">
      <alignment horizontal="center" vertical="center" wrapText="1"/>
    </xf>
    <xf numFmtId="0" fontId="24" fillId="10" borderId="39" xfId="0" applyFont="1" applyFill="1" applyBorder="1" applyAlignment="1">
      <alignment horizontal="center" vertical="center" wrapText="1"/>
    </xf>
    <xf numFmtId="0" fontId="24" fillId="10" borderId="76" xfId="0" applyFont="1" applyFill="1" applyBorder="1" applyAlignment="1">
      <alignment horizontal="center" vertical="center" wrapText="1"/>
    </xf>
    <xf numFmtId="0" fontId="25" fillId="10" borderId="27" xfId="0" applyFont="1" applyFill="1" applyBorder="1" applyAlignment="1">
      <alignment horizontal="center" vertical="center" wrapText="1"/>
    </xf>
    <xf numFmtId="0" fontId="25" fillId="10" borderId="30" xfId="0" applyFont="1" applyFill="1" applyBorder="1" applyAlignment="1">
      <alignment horizontal="center" vertical="center" wrapText="1"/>
    </xf>
    <xf numFmtId="0" fontId="24" fillId="10" borderId="39" xfId="0" applyFont="1" applyFill="1" applyBorder="1" applyAlignment="1">
      <alignment horizontal="center" vertical="center"/>
    </xf>
    <xf numFmtId="0" fontId="25" fillId="10" borderId="57" xfId="0" applyFont="1" applyFill="1" applyBorder="1" applyAlignment="1">
      <alignment horizontal="center" vertical="center" wrapText="1"/>
    </xf>
    <xf numFmtId="0" fontId="24" fillId="10" borderId="43" xfId="0" applyFont="1" applyFill="1" applyBorder="1" applyAlignment="1">
      <alignment horizontal="center" vertical="center"/>
    </xf>
    <xf numFmtId="0" fontId="24" fillId="10" borderId="44" xfId="0" applyFont="1" applyFill="1" applyBorder="1" applyAlignment="1">
      <alignment horizontal="center" vertical="center"/>
    </xf>
    <xf numFmtId="0" fontId="24" fillId="10" borderId="33" xfId="0" applyFont="1" applyFill="1" applyBorder="1" applyAlignment="1">
      <alignment horizontal="center" vertical="center"/>
    </xf>
    <xf numFmtId="0" fontId="24" fillId="10" borderId="76" xfId="0" applyFont="1" applyFill="1" applyBorder="1" applyAlignment="1">
      <alignment horizontal="center" vertical="center"/>
    </xf>
    <xf numFmtId="0" fontId="24" fillId="10" borderId="34" xfId="0" applyFont="1" applyFill="1" applyBorder="1" applyAlignment="1">
      <alignment horizontal="center" vertical="center"/>
    </xf>
    <xf numFmtId="1" fontId="24" fillId="10" borderId="24" xfId="0" applyNumberFormat="1" applyFont="1" applyFill="1" applyBorder="1" applyAlignment="1">
      <alignment horizontal="center" vertical="center"/>
    </xf>
    <xf numFmtId="0" fontId="24" fillId="10" borderId="45" xfId="0" applyFont="1" applyFill="1" applyBorder="1" applyAlignment="1">
      <alignment horizontal="center" vertical="center"/>
    </xf>
    <xf numFmtId="0" fontId="24" fillId="10" borderId="55" xfId="0" applyFont="1" applyFill="1" applyBorder="1" applyAlignment="1">
      <alignment horizontal="center" vertical="center"/>
    </xf>
    <xf numFmtId="0" fontId="24" fillId="10" borderId="27" xfId="0" applyFont="1" applyFill="1" applyBorder="1" applyAlignment="1">
      <alignment horizontal="center" vertical="center" wrapText="1"/>
    </xf>
    <xf numFmtId="10" fontId="24" fillId="10" borderId="89" xfId="0" applyNumberFormat="1" applyFont="1" applyFill="1" applyBorder="1" applyAlignment="1">
      <alignment horizontal="center" vertical="center" wrapText="1"/>
    </xf>
    <xf numFmtId="173" fontId="25" fillId="10" borderId="27" xfId="0" applyNumberFormat="1" applyFont="1" applyFill="1" applyBorder="1" applyAlignment="1">
      <alignment horizontal="center" vertical="center" wrapText="1"/>
    </xf>
    <xf numFmtId="173" fontId="24" fillId="10" borderId="24" xfId="0" applyNumberFormat="1" applyFont="1" applyFill="1" applyBorder="1" applyAlignment="1">
      <alignment horizontal="center" vertical="center" wrapText="1"/>
    </xf>
    <xf numFmtId="173" fontId="24" fillId="10" borderId="24" xfId="0" applyNumberFormat="1" applyFont="1" applyFill="1" applyBorder="1" applyAlignment="1">
      <alignment horizontal="center" vertical="center"/>
    </xf>
    <xf numFmtId="2" fontId="24" fillId="10" borderId="27" xfId="0" applyNumberFormat="1" applyFont="1" applyFill="1" applyBorder="1" applyAlignment="1">
      <alignment horizontal="center" vertical="center"/>
    </xf>
    <xf numFmtId="2" fontId="24" fillId="10" borderId="28" xfId="0" applyNumberFormat="1" applyFont="1" applyFill="1" applyBorder="1" applyAlignment="1">
      <alignment horizontal="center" vertical="center" wrapText="1"/>
    </xf>
    <xf numFmtId="2" fontId="24" fillId="10" borderId="28" xfId="0" applyNumberFormat="1" applyFont="1" applyFill="1" applyBorder="1" applyAlignment="1">
      <alignment horizontal="center" vertical="center"/>
    </xf>
    <xf numFmtId="2" fontId="24" fillId="10" borderId="40" xfId="0" applyNumberFormat="1" applyFont="1" applyFill="1" applyBorder="1" applyAlignment="1">
      <alignment horizontal="center" vertical="center" wrapText="1"/>
    </xf>
    <xf numFmtId="2" fontId="24" fillId="10" borderId="40" xfId="0" applyNumberFormat="1" applyFont="1" applyFill="1" applyBorder="1" applyAlignment="1">
      <alignment horizontal="center" vertical="center"/>
    </xf>
    <xf numFmtId="0" fontId="25" fillId="10" borderId="26" xfId="0" applyFont="1" applyFill="1" applyBorder="1" applyAlignment="1">
      <alignment horizontal="center" vertical="center" wrapText="1"/>
    </xf>
    <xf numFmtId="0" fontId="25" fillId="10" borderId="54" xfId="0" applyFont="1" applyFill="1" applyBorder="1" applyAlignment="1">
      <alignment horizontal="center" vertical="center" wrapText="1"/>
    </xf>
    <xf numFmtId="49" fontId="25" fillId="10" borderId="28" xfId="0" applyNumberFormat="1" applyFont="1" applyFill="1" applyBorder="1" applyAlignment="1">
      <alignment horizontal="center" vertical="center" wrapText="1"/>
    </xf>
    <xf numFmtId="49" fontId="25" fillId="10" borderId="39" xfId="0" applyNumberFormat="1" applyFont="1" applyFill="1" applyBorder="1" applyAlignment="1">
      <alignment horizontal="center" vertical="center" wrapText="1"/>
    </xf>
    <xf numFmtId="0" fontId="24" fillId="10" borderId="58" xfId="0" applyFont="1" applyFill="1" applyBorder="1" applyAlignment="1">
      <alignment horizontal="center" vertical="center" wrapText="1"/>
    </xf>
    <xf numFmtId="0" fontId="24" fillId="10" borderId="86" xfId="0" applyFont="1" applyFill="1" applyBorder="1" applyAlignment="1">
      <alignment horizontal="center" vertical="center" wrapText="1"/>
    </xf>
    <xf numFmtId="0" fontId="25" fillId="10" borderId="86" xfId="0" applyFont="1" applyFill="1" applyBorder="1" applyAlignment="1">
      <alignment horizontal="center" vertical="center" wrapText="1"/>
    </xf>
    <xf numFmtId="0" fontId="24" fillId="10" borderId="25" xfId="0" applyFont="1" applyFill="1" applyBorder="1" applyAlignment="1">
      <alignment horizontal="center" vertical="center"/>
    </xf>
    <xf numFmtId="0" fontId="25" fillId="10" borderId="89" xfId="0" applyFont="1" applyFill="1" applyBorder="1" applyAlignment="1">
      <alignment horizontal="center" vertical="center" wrapText="1"/>
    </xf>
    <xf numFmtId="0" fontId="24" fillId="10" borderId="67" xfId="0" applyFont="1" applyFill="1" applyBorder="1" applyAlignment="1">
      <alignment horizontal="center" vertical="center" wrapText="1"/>
    </xf>
    <xf numFmtId="43" fontId="24" fillId="10" borderId="40" xfId="0" applyNumberFormat="1" applyFont="1" applyFill="1" applyBorder="1" applyAlignment="1">
      <alignment horizontal="center" vertical="center" wrapText="1"/>
    </xf>
    <xf numFmtId="0" fontId="24" fillId="10" borderId="0" xfId="0" applyFont="1" applyFill="1" applyAlignment="1">
      <alignment horizontal="center" vertical="center"/>
    </xf>
    <xf numFmtId="0" fontId="24" fillId="10" borderId="30" xfId="0" applyFont="1" applyFill="1" applyBorder="1" applyAlignment="1">
      <alignment horizontal="center" vertical="center" wrapText="1"/>
    </xf>
    <xf numFmtId="43" fontId="24" fillId="10" borderId="24" xfId="0" applyNumberFormat="1" applyFont="1" applyFill="1" applyBorder="1" applyAlignment="1">
      <alignment horizontal="center" vertical="center" wrapText="1"/>
    </xf>
    <xf numFmtId="0" fontId="24" fillId="10" borderId="46" xfId="0" applyFont="1" applyFill="1" applyBorder="1" applyAlignment="1">
      <alignment horizontal="center" vertical="center" wrapText="1"/>
    </xf>
    <xf numFmtId="176" fontId="24" fillId="10" borderId="76" xfId="0" applyNumberFormat="1" applyFont="1" applyFill="1" applyBorder="1" applyAlignment="1">
      <alignment horizontal="center" vertical="center" wrapText="1"/>
    </xf>
    <xf numFmtId="176" fontId="24" fillId="10" borderId="34" xfId="0" applyNumberFormat="1" applyFont="1" applyFill="1" applyBorder="1" applyAlignment="1">
      <alignment horizontal="center" vertical="center" wrapText="1"/>
    </xf>
    <xf numFmtId="0" fontId="24" fillId="10" borderId="25" xfId="0" applyFont="1" applyFill="1" applyBorder="1" applyAlignment="1">
      <alignment horizontal="center" vertical="center" wrapText="1"/>
    </xf>
    <xf numFmtId="0" fontId="24" fillId="10" borderId="0" xfId="0" applyFont="1" applyFill="1" applyBorder="1"/>
    <xf numFmtId="0" fontId="24" fillId="10" borderId="94" xfId="0" applyFont="1" applyFill="1" applyBorder="1"/>
    <xf numFmtId="0" fontId="25" fillId="10" borderId="48" xfId="0" applyFont="1" applyFill="1" applyBorder="1" applyAlignment="1">
      <alignment horizontal="center" vertical="center" wrapText="1"/>
    </xf>
    <xf numFmtId="0" fontId="24" fillId="8" borderId="27" xfId="0" applyFont="1" applyFill="1" applyBorder="1" applyAlignment="1">
      <alignment horizontal="center" vertical="center" wrapText="1"/>
    </xf>
    <xf numFmtId="0" fontId="25" fillId="10" borderId="34" xfId="0" applyFont="1" applyFill="1" applyBorder="1" applyAlignment="1">
      <alignment horizontal="center" vertical="center" wrapText="1"/>
    </xf>
    <xf numFmtId="0" fontId="24" fillId="10" borderId="73" xfId="0" applyFont="1" applyFill="1" applyBorder="1" applyAlignment="1">
      <alignment horizontal="center" vertical="center" wrapText="1"/>
    </xf>
    <xf numFmtId="0" fontId="24" fillId="10" borderId="75" xfId="0" applyFont="1" applyFill="1" applyBorder="1" applyAlignment="1">
      <alignment horizontal="center" vertical="center"/>
    </xf>
    <xf numFmtId="0" fontId="25" fillId="10" borderId="70" xfId="0" applyFont="1" applyFill="1" applyBorder="1" applyAlignment="1">
      <alignment horizontal="center" vertical="center" wrapText="1"/>
    </xf>
    <xf numFmtId="0" fontId="25" fillId="10" borderId="29" xfId="0" applyFont="1" applyFill="1" applyBorder="1" applyAlignment="1">
      <alignment horizontal="center" vertical="center" wrapText="1"/>
    </xf>
    <xf numFmtId="0" fontId="24" fillId="10" borderId="89" xfId="0" applyFont="1" applyFill="1" applyBorder="1" applyAlignment="1">
      <alignment horizontal="center" vertical="center" wrapText="1"/>
    </xf>
    <xf numFmtId="0" fontId="25" fillId="8" borderId="48" xfId="0" applyFont="1" applyFill="1" applyBorder="1" applyAlignment="1">
      <alignment horizontal="center" vertical="center"/>
    </xf>
    <xf numFmtId="167" fontId="6" fillId="4" borderId="15" xfId="0" applyNumberFormat="1" applyFont="1" applyFill="1" applyBorder="1" applyAlignment="1">
      <alignment horizontal="center" vertical="center" wrapText="1"/>
    </xf>
    <xf numFmtId="0" fontId="12" fillId="7" borderId="39" xfId="0" applyFont="1" applyFill="1" applyBorder="1" applyAlignment="1">
      <alignment horizontal="center" vertical="center" wrapText="1"/>
    </xf>
    <xf numFmtId="0" fontId="12" fillId="7" borderId="40" xfId="0" applyFont="1" applyFill="1" applyBorder="1" applyAlignment="1">
      <alignment horizontal="center" vertical="center" wrapText="1"/>
    </xf>
    <xf numFmtId="49" fontId="6" fillId="12" borderId="35" xfId="0" applyNumberFormat="1" applyFont="1" applyFill="1" applyBorder="1" applyAlignment="1" applyProtection="1">
      <alignment horizontal="center" vertical="center" wrapText="1"/>
      <protection locked="0"/>
    </xf>
    <xf numFmtId="49" fontId="6" fillId="12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12" borderId="72" xfId="0" applyNumberFormat="1" applyFont="1" applyFill="1" applyBorder="1" applyAlignment="1" applyProtection="1">
      <alignment horizontal="center" vertical="center" wrapText="1"/>
      <protection locked="0"/>
    </xf>
    <xf numFmtId="0" fontId="6" fillId="10" borderId="39" xfId="0" applyFont="1" applyFill="1" applyBorder="1" applyAlignment="1" applyProtection="1">
      <alignment horizontal="center" vertical="center" wrapText="1"/>
      <protection locked="0"/>
    </xf>
    <xf numFmtId="0" fontId="6" fillId="10" borderId="40" xfId="0" applyFont="1" applyFill="1" applyBorder="1" applyAlignment="1" applyProtection="1">
      <alignment horizontal="center" vertical="center" wrapText="1"/>
      <protection locked="0"/>
    </xf>
    <xf numFmtId="0" fontId="6" fillId="10" borderId="28" xfId="0" applyFont="1" applyFill="1" applyBorder="1" applyAlignment="1" applyProtection="1">
      <alignment horizontal="center" vertical="center" wrapText="1"/>
      <protection locked="0"/>
    </xf>
    <xf numFmtId="0" fontId="5" fillId="10" borderId="0" xfId="0" applyFont="1" applyFill="1" applyBorder="1" applyAlignment="1">
      <alignment horizontal="center" vertical="center"/>
    </xf>
    <xf numFmtId="0" fontId="8" fillId="9" borderId="55" xfId="0" applyNumberFormat="1" applyFont="1" applyFill="1" applyBorder="1" applyAlignment="1" applyProtection="1">
      <alignment horizontal="center" vertical="center"/>
      <protection locked="0"/>
    </xf>
    <xf numFmtId="0" fontId="8" fillId="9" borderId="57" xfId="0" applyNumberFormat="1" applyFont="1" applyFill="1" applyBorder="1" applyAlignment="1" applyProtection="1">
      <alignment horizontal="center" vertical="center"/>
      <protection locked="0"/>
    </xf>
    <xf numFmtId="0" fontId="8" fillId="9" borderId="45" xfId="0" applyNumberFormat="1" applyFont="1" applyFill="1" applyBorder="1" applyAlignment="1" applyProtection="1">
      <alignment horizontal="center" vertical="center"/>
      <protection locked="0"/>
    </xf>
    <xf numFmtId="0" fontId="8" fillId="9" borderId="46" xfId="0" applyNumberFormat="1" applyFont="1" applyFill="1" applyBorder="1" applyAlignment="1" applyProtection="1">
      <alignment horizontal="center" vertical="center"/>
      <protection locked="0"/>
    </xf>
    <xf numFmtId="0" fontId="8" fillId="9" borderId="30" xfId="0" applyNumberFormat="1" applyFont="1" applyFill="1" applyBorder="1" applyAlignment="1" applyProtection="1">
      <alignment horizontal="center" vertical="center"/>
      <protection locked="0"/>
    </xf>
    <xf numFmtId="49" fontId="6" fillId="12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12" borderId="23" xfId="0" applyNumberFormat="1" applyFont="1" applyFill="1" applyBorder="1" applyAlignment="1" applyProtection="1">
      <alignment horizontal="center" vertical="center" wrapText="1"/>
      <protection locked="0"/>
    </xf>
    <xf numFmtId="49" fontId="6" fillId="12" borderId="32" xfId="0" applyNumberFormat="1" applyFont="1" applyFill="1" applyBorder="1" applyAlignment="1" applyProtection="1">
      <alignment horizontal="center" vertical="center" wrapText="1"/>
      <protection locked="0"/>
    </xf>
    <xf numFmtId="0" fontId="8" fillId="10" borderId="39" xfId="0" applyFont="1" applyFill="1" applyBorder="1" applyAlignment="1" applyProtection="1">
      <alignment horizontal="center" vertical="center" wrapText="1"/>
      <protection locked="0"/>
    </xf>
    <xf numFmtId="0" fontId="8" fillId="10" borderId="40" xfId="0" applyFont="1" applyFill="1" applyBorder="1" applyAlignment="1" applyProtection="1">
      <alignment horizontal="center" vertical="center" wrapText="1"/>
      <protection locked="0"/>
    </xf>
    <xf numFmtId="0" fontId="8" fillId="10" borderId="28" xfId="0" applyFont="1" applyFill="1" applyBorder="1" applyAlignment="1" applyProtection="1">
      <alignment horizontal="center" vertical="center" wrapText="1"/>
      <protection locked="0"/>
    </xf>
    <xf numFmtId="0" fontId="4" fillId="11" borderId="24" xfId="0" applyFont="1" applyFill="1" applyBorder="1" applyAlignment="1" applyProtection="1">
      <alignment horizontal="center" vertical="top" wrapText="1"/>
      <protection locked="0"/>
    </xf>
    <xf numFmtId="0" fontId="4" fillId="9" borderId="45" xfId="0" applyFont="1" applyFill="1" applyBorder="1" applyAlignment="1" applyProtection="1">
      <alignment horizontal="center" vertical="top" wrapText="1"/>
      <protection locked="0"/>
    </xf>
    <xf numFmtId="0" fontId="4" fillId="9" borderId="46" xfId="0" applyFont="1" applyFill="1" applyBorder="1" applyAlignment="1" applyProtection="1">
      <alignment horizontal="center" vertical="top" wrapText="1"/>
      <protection locked="0"/>
    </xf>
    <xf numFmtId="0" fontId="4" fillId="9" borderId="30" xfId="0" applyFont="1" applyFill="1" applyBorder="1" applyAlignment="1" applyProtection="1">
      <alignment horizontal="center" vertical="top" wrapText="1"/>
      <protection locked="0"/>
    </xf>
    <xf numFmtId="0" fontId="8" fillId="9" borderId="24" xfId="0" applyFont="1" applyFill="1" applyBorder="1" applyAlignment="1" applyProtection="1">
      <alignment horizontal="center" vertical="top" wrapText="1"/>
      <protection locked="0"/>
    </xf>
    <xf numFmtId="0" fontId="8" fillId="9" borderId="39" xfId="0" applyFont="1" applyFill="1" applyBorder="1" applyAlignment="1" applyProtection="1">
      <alignment horizontal="center" vertical="top" wrapText="1"/>
      <protection locked="0"/>
    </xf>
    <xf numFmtId="49" fontId="3" fillId="12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12" borderId="66" xfId="0" applyNumberFormat="1" applyFont="1" applyFill="1" applyBorder="1" applyAlignment="1" applyProtection="1">
      <alignment horizontal="center" vertical="center" wrapText="1"/>
      <protection locked="0"/>
    </xf>
    <xf numFmtId="49" fontId="3" fillId="1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42" xfId="0" applyFont="1" applyFill="1" applyBorder="1" applyAlignment="1" applyProtection="1">
      <alignment horizontal="center" vertical="top" wrapText="1"/>
      <protection locked="0"/>
    </xf>
    <xf numFmtId="0" fontId="4" fillId="7" borderId="43" xfId="0" applyFont="1" applyFill="1" applyBorder="1" applyAlignment="1" applyProtection="1">
      <alignment horizontal="center" vertical="top" wrapText="1"/>
      <protection locked="0"/>
    </xf>
    <xf numFmtId="0" fontId="4" fillId="7" borderId="44" xfId="0" applyFont="1" applyFill="1" applyBorder="1" applyAlignment="1" applyProtection="1">
      <alignment horizontal="center" vertical="top" wrapText="1"/>
      <protection locked="0"/>
    </xf>
    <xf numFmtId="0" fontId="8" fillId="9" borderId="36" xfId="0" applyFont="1" applyFill="1" applyBorder="1" applyAlignment="1" applyProtection="1">
      <alignment horizontal="center" vertical="center" wrapText="1"/>
      <protection locked="0"/>
    </xf>
    <xf numFmtId="0" fontId="8" fillId="9" borderId="28" xfId="0" applyFont="1" applyFill="1" applyBorder="1" applyAlignment="1" applyProtection="1">
      <alignment horizontal="center" vertical="center" wrapText="1"/>
      <protection locked="0"/>
    </xf>
    <xf numFmtId="165" fontId="8" fillId="9" borderId="51" xfId="0" applyNumberFormat="1" applyFont="1" applyFill="1" applyBorder="1" applyAlignment="1" applyProtection="1">
      <alignment horizontal="center" vertical="center" wrapText="1"/>
      <protection locked="0"/>
    </xf>
    <xf numFmtId="165" fontId="8" fillId="9" borderId="52" xfId="0" applyNumberFormat="1" applyFont="1" applyFill="1" applyBorder="1" applyAlignment="1" applyProtection="1">
      <alignment horizontal="center" vertical="center" wrapText="1"/>
      <protection locked="0"/>
    </xf>
    <xf numFmtId="165" fontId="8" fillId="9" borderId="5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top" wrapText="1"/>
      <protection locked="0"/>
    </xf>
    <xf numFmtId="49" fontId="6" fillId="12" borderId="35" xfId="0" applyNumberFormat="1" applyFont="1" applyFill="1" applyBorder="1" applyAlignment="1" applyProtection="1">
      <alignment horizontal="center" vertical="top" wrapText="1"/>
      <protection locked="0"/>
    </xf>
    <xf numFmtId="49" fontId="6" fillId="12" borderId="41" xfId="0" applyNumberFormat="1" applyFont="1" applyFill="1" applyBorder="1" applyAlignment="1" applyProtection="1">
      <alignment horizontal="center" vertical="top" wrapText="1"/>
      <protection locked="0"/>
    </xf>
    <xf numFmtId="49" fontId="6" fillId="12" borderId="37" xfId="0" applyNumberFormat="1" applyFont="1" applyFill="1" applyBorder="1" applyAlignment="1" applyProtection="1">
      <alignment horizontal="center" vertical="top" wrapText="1"/>
      <protection locked="0"/>
    </xf>
    <xf numFmtId="0" fontId="6" fillId="9" borderId="24" xfId="0" applyFont="1" applyFill="1" applyBorder="1" applyAlignment="1" applyProtection="1">
      <alignment horizontal="center" vertical="top" wrapText="1"/>
      <protection locked="0"/>
    </xf>
    <xf numFmtId="0" fontId="6" fillId="9" borderId="39" xfId="0" applyFont="1" applyFill="1" applyBorder="1" applyAlignment="1" applyProtection="1">
      <alignment horizontal="center" vertical="top" wrapText="1"/>
      <protection locked="0"/>
    </xf>
    <xf numFmtId="0" fontId="6" fillId="9" borderId="45" xfId="0" applyFont="1" applyFill="1" applyBorder="1" applyAlignment="1" applyProtection="1">
      <alignment horizontal="center" vertical="center" wrapText="1"/>
      <protection locked="0"/>
    </xf>
    <xf numFmtId="0" fontId="6" fillId="9" borderId="46" xfId="0" applyFont="1" applyFill="1" applyBorder="1" applyAlignment="1" applyProtection="1">
      <alignment horizontal="center" vertical="center" wrapText="1"/>
      <protection locked="0"/>
    </xf>
    <xf numFmtId="0" fontId="6" fillId="9" borderId="30" xfId="0" applyFont="1" applyFill="1" applyBorder="1" applyAlignment="1" applyProtection="1">
      <alignment horizontal="center" vertical="center" wrapText="1"/>
      <protection locked="0"/>
    </xf>
    <xf numFmtId="0" fontId="6" fillId="10" borderId="36" xfId="0" applyFont="1" applyFill="1" applyBorder="1" applyAlignment="1" applyProtection="1">
      <alignment horizontal="center" vertical="center" wrapText="1"/>
      <protection locked="0"/>
    </xf>
    <xf numFmtId="0" fontId="6" fillId="10" borderId="24" xfId="0" applyFont="1" applyFill="1" applyBorder="1" applyAlignment="1" applyProtection="1">
      <alignment horizontal="center" vertical="top" wrapText="1"/>
      <protection locked="0"/>
    </xf>
    <xf numFmtId="0" fontId="6" fillId="10" borderId="39" xfId="0" applyFont="1" applyFill="1" applyBorder="1" applyAlignment="1" applyProtection="1">
      <alignment horizontal="center" vertical="top" wrapText="1"/>
      <protection locked="0"/>
    </xf>
    <xf numFmtId="0" fontId="6" fillId="0" borderId="28" xfId="0" applyFont="1" applyBorder="1" applyAlignment="1" applyProtection="1">
      <alignment horizontal="center" vertical="top" wrapText="1"/>
      <protection locked="0"/>
    </xf>
    <xf numFmtId="165" fontId="6" fillId="9" borderId="45" xfId="0" applyNumberFormat="1" applyFont="1" applyFill="1" applyBorder="1" applyAlignment="1" applyProtection="1">
      <alignment horizontal="center" vertical="center" wrapText="1"/>
      <protection locked="0"/>
    </xf>
    <xf numFmtId="165" fontId="6" fillId="9" borderId="46" xfId="0" applyNumberFormat="1" applyFont="1" applyFill="1" applyBorder="1" applyAlignment="1" applyProtection="1">
      <alignment horizontal="center" vertical="center" wrapText="1"/>
      <protection locked="0"/>
    </xf>
    <xf numFmtId="165" fontId="6" fillId="9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top" wrapText="1"/>
      <protection locked="0"/>
    </xf>
    <xf numFmtId="43" fontId="4" fillId="9" borderId="50" xfId="0" applyNumberFormat="1" applyFont="1" applyFill="1" applyBorder="1" applyAlignment="1" applyProtection="1">
      <alignment horizontal="center" vertical="center" wrapText="1"/>
      <protection locked="0"/>
    </xf>
    <xf numFmtId="43" fontId="4" fillId="9" borderId="47" xfId="0" applyNumberFormat="1" applyFont="1" applyFill="1" applyBorder="1" applyAlignment="1" applyProtection="1">
      <alignment horizontal="center" vertical="center" wrapText="1"/>
      <protection locked="0"/>
    </xf>
    <xf numFmtId="43" fontId="4" fillId="9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9" borderId="28" xfId="0" applyFont="1" applyFill="1" applyBorder="1" applyAlignment="1" applyProtection="1">
      <alignment horizontal="center" vertical="top" wrapText="1"/>
      <protection locked="0"/>
    </xf>
    <xf numFmtId="43" fontId="6" fillId="9" borderId="51" xfId="0" applyNumberFormat="1" applyFont="1" applyFill="1" applyBorder="1" applyAlignment="1" applyProtection="1">
      <alignment horizontal="center" vertical="center" wrapText="1"/>
      <protection locked="0"/>
    </xf>
    <xf numFmtId="43" fontId="6" fillId="9" borderId="52" xfId="0" applyNumberFormat="1" applyFont="1" applyFill="1" applyBorder="1" applyAlignment="1" applyProtection="1">
      <alignment horizontal="center" vertical="center" wrapText="1"/>
      <protection locked="0"/>
    </xf>
    <xf numFmtId="43" fontId="6" fillId="9" borderId="53" xfId="0" applyNumberFormat="1" applyFont="1" applyFill="1" applyBorder="1" applyAlignment="1" applyProtection="1">
      <alignment horizontal="center" vertical="center" wrapText="1"/>
      <protection locked="0"/>
    </xf>
    <xf numFmtId="43" fontId="6" fillId="9" borderId="55" xfId="0" applyNumberFormat="1" applyFont="1" applyFill="1" applyBorder="1" applyAlignment="1" applyProtection="1">
      <alignment horizontal="center" vertical="center" wrapText="1"/>
      <protection locked="0"/>
    </xf>
    <xf numFmtId="43" fontId="6" fillId="9" borderId="56" xfId="0" applyNumberFormat="1" applyFont="1" applyFill="1" applyBorder="1" applyAlignment="1" applyProtection="1">
      <alignment horizontal="center" vertical="center" wrapText="1"/>
      <protection locked="0"/>
    </xf>
    <xf numFmtId="43" fontId="6" fillId="9" borderId="57" xfId="0" applyNumberFormat="1" applyFont="1" applyFill="1" applyBorder="1" applyAlignment="1" applyProtection="1">
      <alignment horizontal="center" vertical="center" wrapText="1"/>
      <protection locked="0"/>
    </xf>
    <xf numFmtId="43" fontId="6" fillId="9" borderId="58" xfId="0" applyNumberFormat="1" applyFont="1" applyFill="1" applyBorder="1" applyAlignment="1" applyProtection="1">
      <alignment horizontal="center" vertical="center" wrapText="1"/>
      <protection locked="0"/>
    </xf>
    <xf numFmtId="43" fontId="6" fillId="9" borderId="59" xfId="0" applyNumberFormat="1" applyFont="1" applyFill="1" applyBorder="1" applyAlignment="1" applyProtection="1">
      <alignment horizontal="center" vertical="center" wrapText="1"/>
      <protection locked="0"/>
    </xf>
    <xf numFmtId="43" fontId="6" fillId="9" borderId="27" xfId="0" applyNumberFormat="1" applyFont="1" applyFill="1" applyBorder="1" applyAlignment="1" applyProtection="1">
      <alignment horizontal="center" vertical="center" wrapText="1"/>
      <protection locked="0"/>
    </xf>
    <xf numFmtId="49" fontId="6" fillId="9" borderId="35" xfId="0" applyNumberFormat="1" applyFont="1" applyFill="1" applyBorder="1" applyAlignment="1" applyProtection="1">
      <alignment horizontal="center" vertical="top" wrapText="1"/>
      <protection locked="0"/>
    </xf>
    <xf numFmtId="49" fontId="6" fillId="9" borderId="41" xfId="0" applyNumberFormat="1" applyFont="1" applyFill="1" applyBorder="1" applyAlignment="1" applyProtection="1">
      <alignment horizontal="center" vertical="top" wrapText="1"/>
      <protection locked="0"/>
    </xf>
    <xf numFmtId="49" fontId="6" fillId="9" borderId="37" xfId="0" applyNumberFormat="1" applyFont="1" applyFill="1" applyBorder="1" applyAlignment="1" applyProtection="1">
      <alignment horizontal="center" vertical="top" wrapText="1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49" fontId="3" fillId="12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12" borderId="22" xfId="0" applyNumberFormat="1" applyFont="1" applyFill="1" applyBorder="1" applyAlignment="1" applyProtection="1">
      <alignment horizontal="center" vertical="top" wrapText="1"/>
      <protection locked="0"/>
    </xf>
    <xf numFmtId="49" fontId="3" fillId="12" borderId="31" xfId="0" applyNumberFormat="1" applyFont="1" applyFill="1" applyBorder="1" applyAlignment="1" applyProtection="1">
      <alignment horizontal="center" vertical="top" wrapText="1"/>
      <protection locked="0"/>
    </xf>
    <xf numFmtId="0" fontId="4" fillId="7" borderId="14" xfId="0" applyFont="1" applyFill="1" applyBorder="1" applyAlignment="1" applyProtection="1">
      <alignment horizontal="center" vertical="center" wrapText="1"/>
      <protection locked="0"/>
    </xf>
    <xf numFmtId="0" fontId="4" fillId="7" borderId="23" xfId="0" applyFont="1" applyFill="1" applyBorder="1" applyAlignment="1" applyProtection="1">
      <alignment horizontal="center" vertical="center" wrapText="1"/>
      <protection locked="0"/>
    </xf>
    <xf numFmtId="0" fontId="4" fillId="7" borderId="32" xfId="0" applyFont="1" applyFill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top" wrapText="1"/>
      <protection locked="0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9" xfId="0" applyNumberFormat="1" applyFont="1" applyFill="1" applyBorder="1" applyAlignment="1">
      <alignment horizontal="center" vertical="center" wrapText="1"/>
    </xf>
    <xf numFmtId="0" fontId="6" fillId="10" borderId="36" xfId="0" applyFont="1" applyFill="1" applyBorder="1" applyAlignment="1" applyProtection="1">
      <alignment horizontal="center" vertical="top" wrapText="1"/>
      <protection locked="0"/>
    </xf>
    <xf numFmtId="0" fontId="6" fillId="10" borderId="28" xfId="0" applyFont="1" applyFill="1" applyBorder="1" applyAlignment="1" applyProtection="1">
      <alignment horizontal="center" vertical="top" wrapText="1"/>
      <protection locked="0"/>
    </xf>
    <xf numFmtId="0" fontId="24" fillId="8" borderId="49" xfId="0" applyFont="1" applyFill="1" applyBorder="1" applyAlignment="1">
      <alignment horizontal="center" vertical="center" wrapText="1"/>
    </xf>
    <xf numFmtId="0" fontId="24" fillId="8" borderId="20" xfId="0" applyFont="1" applyFill="1" applyBorder="1" applyAlignment="1">
      <alignment horizontal="center" vertical="center" wrapText="1"/>
    </xf>
    <xf numFmtId="0" fontId="24" fillId="10" borderId="28" xfId="0" applyFont="1" applyFill="1" applyBorder="1" applyAlignment="1">
      <alignment horizontal="center" vertical="center"/>
    </xf>
    <xf numFmtId="0" fontId="24" fillId="10" borderId="24" xfId="0" applyFont="1" applyFill="1" applyBorder="1" applyAlignment="1">
      <alignment horizontal="center" vertical="center"/>
    </xf>
    <xf numFmtId="49" fontId="6" fillId="12" borderId="14" xfId="0" applyNumberFormat="1" applyFont="1" applyFill="1" applyBorder="1" applyAlignment="1">
      <alignment horizontal="center" vertical="center" wrapText="1"/>
    </xf>
    <xf numFmtId="49" fontId="6" fillId="12" borderId="32" xfId="0" applyNumberFormat="1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 wrapText="1"/>
    </xf>
    <xf numFmtId="0" fontId="8" fillId="10" borderId="28" xfId="0" applyFont="1" applyFill="1" applyBorder="1" applyAlignment="1">
      <alignment horizontal="center" vertical="center" wrapText="1"/>
    </xf>
    <xf numFmtId="0" fontId="8" fillId="10" borderId="39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6" fillId="12" borderId="78" xfId="0" applyNumberFormat="1" applyFont="1" applyFill="1" applyBorder="1" applyAlignment="1">
      <alignment horizontal="center" vertical="center" wrapText="1"/>
    </xf>
    <xf numFmtId="49" fontId="6" fillId="12" borderId="77" xfId="0" applyNumberFormat="1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0" fontId="8" fillId="10" borderId="24" xfId="0" applyFont="1" applyFill="1" applyBorder="1" applyAlignment="1">
      <alignment horizontal="center" vertical="center" wrapText="1"/>
    </xf>
    <xf numFmtId="0" fontId="8" fillId="9" borderId="28" xfId="0" applyFont="1" applyFill="1" applyBorder="1" applyAlignment="1">
      <alignment horizontal="center" vertical="center" wrapText="1"/>
    </xf>
    <xf numFmtId="0" fontId="8" fillId="9" borderId="24" xfId="0" applyFont="1" applyFill="1" applyBorder="1" applyAlignment="1">
      <alignment horizontal="center" vertical="center" wrapText="1"/>
    </xf>
    <xf numFmtId="0" fontId="8" fillId="9" borderId="39" xfId="0" applyFont="1" applyFill="1" applyBorder="1" applyAlignment="1">
      <alignment horizontal="center" vertical="center" wrapText="1"/>
    </xf>
    <xf numFmtId="0" fontId="8" fillId="9" borderId="55" xfId="0" applyFont="1" applyFill="1" applyBorder="1" applyAlignment="1">
      <alignment horizontal="center" vertical="center" wrapText="1"/>
    </xf>
    <xf numFmtId="0" fontId="8" fillId="9" borderId="56" xfId="0" applyFont="1" applyFill="1" applyBorder="1" applyAlignment="1">
      <alignment horizontal="center" vertical="center" wrapText="1"/>
    </xf>
    <xf numFmtId="0" fontId="8" fillId="9" borderId="57" xfId="0" applyFont="1" applyFill="1" applyBorder="1" applyAlignment="1">
      <alignment horizontal="center" vertical="center" wrapText="1"/>
    </xf>
    <xf numFmtId="0" fontId="8" fillId="9" borderId="82" xfId="0" applyFont="1" applyFill="1" applyBorder="1" applyAlignment="1">
      <alignment horizontal="center" vertical="center" wrapText="1"/>
    </xf>
    <xf numFmtId="0" fontId="8" fillId="9" borderId="48" xfId="0" applyFont="1" applyFill="1" applyBorder="1" applyAlignment="1">
      <alignment horizontal="center" vertical="center" wrapText="1"/>
    </xf>
    <xf numFmtId="0" fontId="8" fillId="9" borderId="83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10" borderId="40" xfId="0" applyFont="1" applyFill="1" applyBorder="1" applyAlignment="1">
      <alignment horizontal="center" vertical="center" wrapText="1"/>
    </xf>
    <xf numFmtId="0" fontId="8" fillId="9" borderId="58" xfId="0" applyFont="1" applyFill="1" applyBorder="1" applyAlignment="1">
      <alignment horizontal="center" vertical="center" wrapText="1"/>
    </xf>
    <xf numFmtId="0" fontId="8" fillId="9" borderId="59" xfId="0" applyFont="1" applyFill="1" applyBorder="1" applyAlignment="1">
      <alignment horizontal="center" vertical="center" wrapText="1"/>
    </xf>
    <xf numFmtId="0" fontId="8" fillId="9" borderId="27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4" fillId="7" borderId="39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0" fontId="6" fillId="9" borderId="45" xfId="0" applyFont="1" applyFill="1" applyBorder="1" applyAlignment="1">
      <alignment horizontal="center" vertical="center" wrapText="1"/>
    </xf>
    <xf numFmtId="0" fontId="6" fillId="9" borderId="46" xfId="0" applyFont="1" applyFill="1" applyBorder="1" applyAlignment="1">
      <alignment horizontal="center" vertical="center" wrapText="1"/>
    </xf>
    <xf numFmtId="0" fontId="6" fillId="9" borderId="70" xfId="0" applyFont="1" applyFill="1" applyBorder="1" applyAlignment="1">
      <alignment horizontal="center" vertical="center" wrapText="1"/>
    </xf>
    <xf numFmtId="49" fontId="6" fillId="12" borderId="23" xfId="0" applyNumberFormat="1" applyFont="1" applyFill="1" applyBorder="1" applyAlignment="1">
      <alignment horizontal="center" vertical="center" wrapText="1"/>
    </xf>
    <xf numFmtId="0" fontId="6" fillId="10" borderId="24" xfId="0" applyFont="1" applyFill="1" applyBorder="1" applyAlignment="1">
      <alignment horizontal="center" vertical="center" wrapText="1"/>
    </xf>
    <xf numFmtId="0" fontId="6" fillId="10" borderId="39" xfId="0" applyFont="1" applyFill="1" applyBorder="1" applyAlignment="1">
      <alignment horizontal="center" vertical="center" wrapText="1"/>
    </xf>
    <xf numFmtId="0" fontId="6" fillId="10" borderId="28" xfId="0" applyFont="1" applyFill="1" applyBorder="1" applyAlignment="1">
      <alignment horizontal="center" vertical="center" wrapText="1"/>
    </xf>
    <xf numFmtId="0" fontId="6" fillId="9" borderId="28" xfId="0" applyFont="1" applyFill="1" applyBorder="1" applyAlignment="1">
      <alignment horizontal="center" vertical="center" wrapText="1"/>
    </xf>
    <xf numFmtId="0" fontId="6" fillId="9" borderId="51" xfId="0" applyFont="1" applyFill="1" applyBorder="1" applyAlignment="1">
      <alignment horizontal="center" vertical="center" wrapText="1"/>
    </xf>
    <xf numFmtId="0" fontId="6" fillId="9" borderId="52" xfId="0" applyFont="1" applyFill="1" applyBorder="1" applyAlignment="1">
      <alignment horizontal="center" vertical="center" wrapText="1"/>
    </xf>
    <xf numFmtId="0" fontId="6" fillId="9" borderId="62" xfId="0" applyFont="1" applyFill="1" applyBorder="1" applyAlignment="1">
      <alignment horizontal="center" vertical="center" wrapText="1"/>
    </xf>
    <xf numFmtId="0" fontId="6" fillId="10" borderId="40" xfId="0" applyFont="1" applyFill="1" applyBorder="1" applyAlignment="1">
      <alignment horizontal="center" vertical="center" wrapText="1"/>
    </xf>
    <xf numFmtId="0" fontId="4" fillId="7" borderId="28" xfId="0" applyFont="1" applyFill="1" applyBorder="1" applyAlignment="1">
      <alignment horizontal="center" vertical="center" wrapText="1"/>
    </xf>
    <xf numFmtId="0" fontId="16" fillId="7" borderId="15" xfId="0" applyFont="1" applyFill="1" applyBorder="1" applyAlignment="1">
      <alignment horizontal="center" vertical="center" wrapText="1"/>
    </xf>
    <xf numFmtId="0" fontId="16" fillId="7" borderId="24" xfId="0" applyFont="1" applyFill="1" applyBorder="1" applyAlignment="1">
      <alignment horizontal="center" vertical="center" wrapText="1"/>
    </xf>
    <xf numFmtId="0" fontId="16" fillId="7" borderId="33" xfId="0" applyFont="1" applyFill="1" applyBorder="1" applyAlignment="1">
      <alignment horizontal="center" vertical="center" wrapText="1"/>
    </xf>
    <xf numFmtId="0" fontId="6" fillId="9" borderId="55" xfId="0" applyFont="1" applyFill="1" applyBorder="1" applyAlignment="1">
      <alignment horizontal="center" vertical="center" wrapText="1"/>
    </xf>
    <xf numFmtId="0" fontId="6" fillId="9" borderId="56" xfId="0" applyFont="1" applyFill="1" applyBorder="1" applyAlignment="1">
      <alignment horizontal="center" vertical="center" wrapText="1"/>
    </xf>
    <xf numFmtId="0" fontId="6" fillId="9" borderId="63" xfId="0" applyFont="1" applyFill="1" applyBorder="1" applyAlignment="1">
      <alignment horizontal="center" vertical="center" wrapText="1"/>
    </xf>
    <xf numFmtId="0" fontId="6" fillId="9" borderId="58" xfId="0" applyFont="1" applyFill="1" applyBorder="1" applyAlignment="1">
      <alignment horizontal="center" vertical="center" wrapText="1"/>
    </xf>
    <xf numFmtId="0" fontId="6" fillId="9" borderId="59" xfId="0" applyFont="1" applyFill="1" applyBorder="1" applyAlignment="1">
      <alignment horizontal="center" vertical="center" wrapText="1"/>
    </xf>
    <xf numFmtId="0" fontId="6" fillId="9" borderId="26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6" fillId="9" borderId="39" xfId="0" applyFont="1" applyFill="1" applyBorder="1" applyAlignment="1">
      <alignment horizontal="center" vertical="center" wrapText="1"/>
    </xf>
    <xf numFmtId="0" fontId="14" fillId="9" borderId="86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6" fillId="9" borderId="82" xfId="0" applyFont="1" applyFill="1" applyBorder="1" applyAlignment="1">
      <alignment horizontal="center" vertical="center" wrapText="1"/>
    </xf>
    <xf numFmtId="0" fontId="6" fillId="9" borderId="48" xfId="0" applyFont="1" applyFill="1" applyBorder="1" applyAlignment="1">
      <alignment horizontal="center" vertical="center" wrapText="1"/>
    </xf>
    <xf numFmtId="0" fontId="6" fillId="9" borderId="54" xfId="0" applyFont="1" applyFill="1" applyBorder="1" applyAlignment="1">
      <alignment horizontal="center" vertical="center" wrapText="1"/>
    </xf>
    <xf numFmtId="49" fontId="0" fillId="12" borderId="57" xfId="0" applyNumberFormat="1" applyFont="1" applyFill="1" applyBorder="1" applyAlignment="1">
      <alignment horizontal="center" vertical="center" wrapText="1"/>
    </xf>
    <xf numFmtId="49" fontId="0" fillId="12" borderId="67" xfId="0" applyNumberFormat="1" applyFont="1" applyFill="1" applyBorder="1" applyAlignment="1">
      <alignment horizontal="center" vertical="center" wrapText="1"/>
    </xf>
    <xf numFmtId="2" fontId="0" fillId="12" borderId="39" xfId="0" applyNumberFormat="1" applyFill="1" applyBorder="1" applyAlignment="1">
      <alignment horizontal="center" vertical="center"/>
    </xf>
    <xf numFmtId="2" fontId="0" fillId="12" borderId="40" xfId="0" applyNumberFormat="1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49" fontId="3" fillId="12" borderId="80" xfId="0" applyNumberFormat="1" applyFont="1" applyFill="1" applyBorder="1" applyAlignment="1">
      <alignment horizontal="center" vertical="center" wrapText="1"/>
    </xf>
    <xf numFmtId="49" fontId="3" fillId="12" borderId="66" xfId="0" applyNumberFormat="1" applyFont="1" applyFill="1" applyBorder="1" applyAlignment="1">
      <alignment horizontal="center" vertical="center" wrapText="1"/>
    </xf>
    <xf numFmtId="49" fontId="3" fillId="12" borderId="81" xfId="0" applyNumberFormat="1" applyFont="1" applyFill="1" applyBorder="1" applyAlignment="1">
      <alignment horizontal="center" vertical="center" wrapText="1"/>
    </xf>
    <xf numFmtId="0" fontId="4" fillId="7" borderId="77" xfId="0" applyFont="1" applyFill="1" applyBorder="1" applyAlignment="1">
      <alignment horizontal="center" vertical="center" wrapText="1"/>
    </xf>
    <xf numFmtId="0" fontId="4" fillId="7" borderId="43" xfId="0" applyFont="1" applyFill="1" applyBorder="1" applyAlignment="1">
      <alignment horizontal="center" vertical="center" wrapText="1"/>
    </xf>
    <xf numFmtId="0" fontId="4" fillId="7" borderId="4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76" xfId="0" applyFont="1" applyFill="1" applyBorder="1" applyAlignment="1">
      <alignment horizontal="center" vertical="center" wrapText="1"/>
    </xf>
    <xf numFmtId="0" fontId="24" fillId="10" borderId="25" xfId="0" applyFont="1" applyFill="1" applyBorder="1" applyAlignment="1">
      <alignment horizontal="center" vertical="center"/>
    </xf>
    <xf numFmtId="0" fontId="24" fillId="10" borderId="33" xfId="0" applyFont="1" applyFill="1" applyBorder="1" applyAlignment="1">
      <alignment horizontal="center" vertical="center"/>
    </xf>
    <xf numFmtId="0" fontId="24" fillId="10" borderId="34" xfId="0" applyFont="1" applyFill="1" applyBorder="1" applyAlignment="1">
      <alignment horizontal="center" vertical="center"/>
    </xf>
    <xf numFmtId="0" fontId="3" fillId="3" borderId="74" xfId="0" applyFont="1" applyFill="1" applyBorder="1" applyAlignment="1">
      <alignment horizontal="center" vertical="center" wrapText="1"/>
    </xf>
    <xf numFmtId="0" fontId="3" fillId="3" borderId="75" xfId="0" applyFont="1" applyFill="1" applyBorder="1" applyAlignment="1">
      <alignment horizontal="center" vertical="center" wrapText="1"/>
    </xf>
    <xf numFmtId="49" fontId="0" fillId="12" borderId="14" xfId="0" applyNumberFormat="1" applyFont="1" applyFill="1" applyBorder="1" applyAlignment="1">
      <alignment horizontal="center" vertical="center" wrapText="1"/>
    </xf>
    <xf numFmtId="49" fontId="0" fillId="12" borderId="23" xfId="0" applyNumberFormat="1" applyFont="1" applyFill="1" applyBorder="1" applyAlignment="1">
      <alignment horizontal="center" vertical="center" wrapText="1"/>
    </xf>
    <xf numFmtId="49" fontId="0" fillId="12" borderId="77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32" xfId="0" applyNumberFormat="1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 vertical="center" wrapText="1"/>
    </xf>
    <xf numFmtId="164" fontId="4" fillId="3" borderId="36" xfId="0" applyNumberFormat="1" applyFont="1" applyFill="1" applyBorder="1" applyAlignment="1">
      <alignment horizontal="center" vertical="center" wrapText="1"/>
    </xf>
    <xf numFmtId="164" fontId="4" fillId="3" borderId="73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73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73" xfId="0" applyFont="1" applyFill="1" applyBorder="1" applyAlignment="1">
      <alignment horizontal="center" vertical="center" wrapText="1"/>
    </xf>
    <xf numFmtId="49" fontId="0" fillId="12" borderId="78" xfId="0" applyNumberFormat="1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3" fillId="5" borderId="7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60"/>
  <sheetViews>
    <sheetView tabSelected="1" topLeftCell="A115" zoomScale="55" zoomScaleNormal="55" workbookViewId="0">
      <selection activeCell="A95" sqref="A95"/>
    </sheetView>
  </sheetViews>
  <sheetFormatPr defaultRowHeight="15" outlineLevelRow="1" outlineLevelCol="3"/>
  <cols>
    <col min="1" max="1" width="7.85546875" customWidth="1"/>
    <col min="2" max="2" width="36.140625" customWidth="1"/>
    <col min="3" max="3" width="22.5703125" customWidth="1"/>
    <col min="4" max="5" width="24.5703125" customWidth="1"/>
    <col min="6" max="6" width="21.42578125" customWidth="1" outlineLevel="3"/>
    <col min="7" max="7" width="19.7109375" customWidth="1" outlineLevel="2"/>
    <col min="8" max="8" width="21.42578125" customWidth="1"/>
    <col min="9" max="9" width="19.85546875" customWidth="1" outlineLevel="1"/>
    <col min="10" max="10" width="20.7109375" customWidth="1" outlineLevel="1"/>
    <col min="11" max="11" width="20.140625" customWidth="1" outlineLevel="1"/>
    <col min="12" max="12" width="19.85546875" customWidth="1"/>
    <col min="13" max="13" width="21" customWidth="1" outlineLevel="1"/>
    <col min="14" max="14" width="34.42578125" customWidth="1" outlineLevel="1"/>
    <col min="15" max="17" width="27.7109375" customWidth="1" outlineLevel="1"/>
    <col min="18" max="18" width="30.5703125" customWidth="1" outlineLevel="1"/>
    <col min="19" max="31" width="27.7109375" customWidth="1" outlineLevel="1"/>
    <col min="32" max="32" width="25.7109375" customWidth="1"/>
    <col min="33" max="33" width="31" bestFit="1" customWidth="1"/>
    <col min="34" max="34" width="12" bestFit="1" customWidth="1"/>
  </cols>
  <sheetData>
    <row r="1" spans="1:30" ht="54.95" customHeigh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788" t="s">
        <v>5</v>
      </c>
      <c r="G1" s="773" t="s">
        <v>6</v>
      </c>
      <c r="H1" s="775" t="s">
        <v>7</v>
      </c>
      <c r="I1" s="777" t="s">
        <v>8</v>
      </c>
      <c r="J1" s="777" t="s">
        <v>9</v>
      </c>
      <c r="K1" s="777" t="s">
        <v>10</v>
      </c>
      <c r="L1" s="779" t="s">
        <v>11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54.95" customHeight="1" thickBot="1">
      <c r="A2" s="6"/>
      <c r="B2" s="7"/>
      <c r="C2" s="8"/>
      <c r="D2" s="9" t="s">
        <v>12</v>
      </c>
      <c r="E2" s="10" t="s">
        <v>359</v>
      </c>
      <c r="F2" s="789"/>
      <c r="G2" s="774"/>
      <c r="H2" s="776"/>
      <c r="I2" s="778"/>
      <c r="J2" s="778"/>
      <c r="K2" s="778"/>
      <c r="L2" s="780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102.6" customHeight="1" thickBot="1">
      <c r="A3" s="781" t="s">
        <v>480</v>
      </c>
      <c r="B3" s="784" t="s">
        <v>13</v>
      </c>
      <c r="C3" s="11" t="s">
        <v>14</v>
      </c>
      <c r="D3" s="591">
        <f>D7+D9+D13+D17</f>
        <v>13784.446640000002</v>
      </c>
      <c r="E3" s="591">
        <f>E7+E9+E13+E17</f>
        <v>13784.446640000002</v>
      </c>
      <c r="F3" s="494">
        <f>E3/D3*100%</f>
        <v>1</v>
      </c>
      <c r="G3" s="494">
        <v>100</v>
      </c>
      <c r="H3" s="490">
        <f>(H7*E7+H9*E9+H13*E13+H17*E17)/E3</f>
        <v>79.999999999999986</v>
      </c>
      <c r="I3" s="12"/>
      <c r="J3" s="13"/>
      <c r="K3" s="13"/>
      <c r="L3" s="14">
        <f>IF(SUM(M5:Y5)=SUM(M4:Y4),1,2)</f>
        <v>1</v>
      </c>
      <c r="M3" s="88" t="s">
        <v>15</v>
      </c>
      <c r="N3" s="509" t="s">
        <v>367</v>
      </c>
      <c r="O3" s="504" t="s">
        <v>16</v>
      </c>
      <c r="P3" s="504" t="s">
        <v>17</v>
      </c>
      <c r="Q3" s="506" t="s">
        <v>18</v>
      </c>
      <c r="R3" s="466"/>
      <c r="S3" s="467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54.95" customHeight="1">
      <c r="A4" s="782"/>
      <c r="B4" s="785"/>
      <c r="C4" s="16" t="s">
        <v>19</v>
      </c>
      <c r="D4" s="266">
        <f>D8+D10+D14+D18</f>
        <v>9598.1226400000014</v>
      </c>
      <c r="E4" s="266">
        <f>E8+E10+E14+E18</f>
        <v>9598.1226400000014</v>
      </c>
      <c r="F4" s="620"/>
      <c r="G4" s="620"/>
      <c r="H4" s="18"/>
      <c r="I4" s="19"/>
      <c r="J4" s="20"/>
      <c r="K4" s="20"/>
      <c r="L4" s="21"/>
      <c r="M4" s="468" t="s">
        <v>20</v>
      </c>
      <c r="N4" s="623">
        <v>3</v>
      </c>
      <c r="O4" s="624">
        <v>140228</v>
      </c>
      <c r="P4" s="624">
        <v>15</v>
      </c>
      <c r="Q4" s="548">
        <v>67</v>
      </c>
      <c r="R4" s="351"/>
      <c r="S4" s="351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54.95" customHeight="1" thickBot="1">
      <c r="A5" s="782"/>
      <c r="B5" s="785"/>
      <c r="C5" s="16" t="s">
        <v>21</v>
      </c>
      <c r="D5" s="266">
        <f>D12+D15+D20</f>
        <v>4184.4453999999996</v>
      </c>
      <c r="E5" s="266">
        <f>E12+E15+E20</f>
        <v>4184.4453999999996</v>
      </c>
      <c r="F5" s="620"/>
      <c r="G5" s="620"/>
      <c r="H5" s="18"/>
      <c r="I5" s="19"/>
      <c r="J5" s="20"/>
      <c r="K5" s="20"/>
      <c r="L5" s="21"/>
      <c r="M5" s="469" t="s">
        <v>22</v>
      </c>
      <c r="N5" s="623">
        <v>3</v>
      </c>
      <c r="O5" s="624">
        <v>140228</v>
      </c>
      <c r="P5" s="624">
        <v>15</v>
      </c>
      <c r="Q5" s="548">
        <v>67</v>
      </c>
      <c r="R5" s="351"/>
      <c r="S5" s="351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54.95" customHeight="1" thickBot="1">
      <c r="A6" s="783"/>
      <c r="B6" s="786"/>
      <c r="C6" s="24" t="s">
        <v>23</v>
      </c>
      <c r="D6" s="265">
        <f>D11</f>
        <v>1.8786</v>
      </c>
      <c r="E6" s="265">
        <f>E11</f>
        <v>1.8786</v>
      </c>
      <c r="F6" s="621"/>
      <c r="G6" s="621"/>
      <c r="H6" s="26"/>
      <c r="I6" s="27"/>
      <c r="J6" s="28"/>
      <c r="K6" s="28"/>
      <c r="L6" s="29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54.95" customHeight="1">
      <c r="A7" s="741" t="s">
        <v>24</v>
      </c>
      <c r="B7" s="790" t="s">
        <v>25</v>
      </c>
      <c r="C7" s="68" t="s">
        <v>14</v>
      </c>
      <c r="D7" s="592">
        <f>D8</f>
        <v>170.8</v>
      </c>
      <c r="E7" s="592">
        <f>E8</f>
        <v>170.8</v>
      </c>
      <c r="F7" s="619">
        <f>E7/D7*100%</f>
        <v>1</v>
      </c>
      <c r="G7" s="619">
        <f>E7/D7*100</f>
        <v>100</v>
      </c>
      <c r="H7" s="31">
        <f>J7+K7</f>
        <v>80</v>
      </c>
      <c r="I7" s="32">
        <f>IF(G7=100,25,IF((G7&gt;90)*(G7&lt;100),0,IF((G7&gt;70)*(G7&lt;90),-10,-25)))</f>
        <v>25</v>
      </c>
      <c r="J7" s="20">
        <f t="shared" ref="J7" si="0">IF((F7&gt;0)*(F7&lt;5),20,0)</f>
        <v>20</v>
      </c>
      <c r="K7" s="33">
        <f>IF(L7=1,60,30)</f>
        <v>60</v>
      </c>
      <c r="L7" s="34">
        <f>IF(SUM(M5:Y5)=SUM(M4:Y4),1,2)</f>
        <v>1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54.95" customHeight="1" thickBot="1">
      <c r="A8" s="743"/>
      <c r="B8" s="791"/>
      <c r="C8" s="560" t="s">
        <v>26</v>
      </c>
      <c r="D8" s="593">
        <v>170.8</v>
      </c>
      <c r="E8" s="593">
        <v>170.8</v>
      </c>
      <c r="F8" s="620"/>
      <c r="G8" s="620"/>
      <c r="H8" s="36"/>
      <c r="I8" s="19"/>
      <c r="J8" s="20"/>
      <c r="K8" s="20"/>
      <c r="L8" s="37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28.5" customHeight="1">
      <c r="A9" s="301" t="s">
        <v>27</v>
      </c>
      <c r="B9" s="756" t="s">
        <v>28</v>
      </c>
      <c r="C9" s="35" t="s">
        <v>14</v>
      </c>
      <c r="D9" s="594">
        <f>D10+D11+D12</f>
        <v>3959.1772499999997</v>
      </c>
      <c r="E9" s="594">
        <f>E10+E11+E12</f>
        <v>3959.1772499999997</v>
      </c>
      <c r="F9" s="620">
        <f>E9/D9*100%</f>
        <v>1</v>
      </c>
      <c r="G9" s="620">
        <v>100</v>
      </c>
      <c r="H9" s="36">
        <f>J9+K9</f>
        <v>80</v>
      </c>
      <c r="I9" s="19">
        <f>IF(G9=100,25,IF((G9&gt;90)*(G9&lt;100),0,IF((G9&gt;70)*(G9&lt;90),-10,-25)))</f>
        <v>25</v>
      </c>
      <c r="J9" s="20">
        <f>IF((F9&gt;0)*(F9&lt;5),20,0)</f>
        <v>20</v>
      </c>
      <c r="K9" s="20">
        <f>IF(L9=1,60,30)</f>
        <v>60</v>
      </c>
      <c r="L9" s="37">
        <f>IF(SUM(M5:Y5)=SUM(M4:Y4),1,2)</f>
        <v>1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28.5" customHeight="1">
      <c r="A10" s="302"/>
      <c r="B10" s="787"/>
      <c r="C10" s="35" t="s">
        <v>26</v>
      </c>
      <c r="D10" s="595">
        <v>2450.80825</v>
      </c>
      <c r="E10" s="595">
        <v>2450.80825</v>
      </c>
      <c r="F10" s="620"/>
      <c r="G10" s="620"/>
      <c r="H10" s="36"/>
      <c r="I10" s="19"/>
      <c r="J10" s="20"/>
      <c r="K10" s="20"/>
      <c r="L10" s="37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36.75" customHeight="1">
      <c r="A11" s="319"/>
      <c r="B11" s="787"/>
      <c r="C11" s="35" t="s">
        <v>29</v>
      </c>
      <c r="D11" s="593">
        <v>1.8786</v>
      </c>
      <c r="E11" s="593">
        <v>1.8786</v>
      </c>
      <c r="F11" s="620"/>
      <c r="G11" s="620"/>
      <c r="H11" s="36"/>
      <c r="I11" s="19"/>
      <c r="J11" s="20"/>
      <c r="K11" s="20"/>
      <c r="L11" s="37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31.5" customHeight="1" thickBot="1">
      <c r="A12" s="320"/>
      <c r="B12" s="752"/>
      <c r="C12" s="35" t="s">
        <v>21</v>
      </c>
      <c r="D12" s="595">
        <v>1506.4903999999999</v>
      </c>
      <c r="E12" s="595">
        <v>1506.4903999999999</v>
      </c>
      <c r="F12" s="620"/>
      <c r="G12" s="620"/>
      <c r="H12" s="36"/>
      <c r="I12" s="19"/>
      <c r="J12" s="20"/>
      <c r="K12" s="20"/>
      <c r="L12" s="37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33.75" customHeight="1">
      <c r="A13" s="741" t="s">
        <v>30</v>
      </c>
      <c r="B13" s="740" t="s">
        <v>31</v>
      </c>
      <c r="C13" s="35" t="s">
        <v>14</v>
      </c>
      <c r="D13" s="590">
        <f>D14+D15+D16</f>
        <v>6764.2853700000005</v>
      </c>
      <c r="E13" s="590">
        <f>E14+E15+E16</f>
        <v>6764.2853700000005</v>
      </c>
      <c r="F13" s="620">
        <f t="shared" ref="F13:F69" si="1">E13/D13*100%</f>
        <v>1</v>
      </c>
      <c r="G13" s="620">
        <f>E13/D13*100</f>
        <v>100</v>
      </c>
      <c r="H13" s="36">
        <f>J13+K13</f>
        <v>80</v>
      </c>
      <c r="I13" s="19">
        <f>IF(G13=100,25,IF((G13&gt;90)*(G13&lt;100),0,IF((G13&gt;70)*(G13&lt;90),-10,-25)))</f>
        <v>25</v>
      </c>
      <c r="J13" s="20">
        <f>IF((F13&gt;0)*(F13),20,0)</f>
        <v>20</v>
      </c>
      <c r="K13" s="20">
        <f>IF(L13=1,60,30)</f>
        <v>60</v>
      </c>
      <c r="L13" s="37">
        <f>IF(SUM(M5:Y5)=SUM(M4:Y4),1,2)</f>
        <v>1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31.5" customHeight="1">
      <c r="A14" s="742"/>
      <c r="B14" s="740"/>
      <c r="C14" s="35" t="s">
        <v>26</v>
      </c>
      <c r="D14" s="595">
        <v>4625.6193700000003</v>
      </c>
      <c r="E14" s="595">
        <v>4625.6193700000003</v>
      </c>
      <c r="F14" s="620"/>
      <c r="G14" s="620"/>
      <c r="H14" s="36"/>
      <c r="I14" s="19"/>
      <c r="J14" s="20"/>
      <c r="K14" s="20"/>
      <c r="L14" s="37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30" customHeight="1">
      <c r="A15" s="742"/>
      <c r="B15" s="740"/>
      <c r="C15" s="35" t="s">
        <v>21</v>
      </c>
      <c r="D15" s="595">
        <v>2138.6660000000002</v>
      </c>
      <c r="E15" s="595">
        <v>2138.6660000000002</v>
      </c>
      <c r="F15" s="620"/>
      <c r="G15" s="620"/>
      <c r="H15" s="36"/>
      <c r="I15" s="19"/>
      <c r="J15" s="20"/>
      <c r="K15" s="20"/>
      <c r="L15" s="37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30" customHeight="1" thickBot="1">
      <c r="A16" s="743"/>
      <c r="B16" s="740"/>
      <c r="C16" s="35" t="s">
        <v>32</v>
      </c>
      <c r="D16" s="590">
        <v>0</v>
      </c>
      <c r="E16" s="590">
        <v>0</v>
      </c>
      <c r="F16" s="620"/>
      <c r="G16" s="620"/>
      <c r="H16" s="36"/>
      <c r="I16" s="19"/>
      <c r="J16" s="20"/>
      <c r="K16" s="20"/>
      <c r="L16" s="37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39.75" customHeight="1">
      <c r="A17" s="741" t="s">
        <v>33</v>
      </c>
      <c r="B17" s="740" t="s">
        <v>34</v>
      </c>
      <c r="C17" s="35" t="s">
        <v>14</v>
      </c>
      <c r="D17" s="590">
        <f>D18+D20+D19</f>
        <v>2890.1840199999997</v>
      </c>
      <c r="E17" s="590">
        <f>E18+E20+E19</f>
        <v>2890.1840199999997</v>
      </c>
      <c r="F17" s="620">
        <f t="shared" si="1"/>
        <v>1</v>
      </c>
      <c r="G17" s="620">
        <f>E17/D17*100</f>
        <v>100</v>
      </c>
      <c r="H17" s="36">
        <f>J17+K17</f>
        <v>80</v>
      </c>
      <c r="I17" s="19">
        <f>IF(G17=100,25,IF((G17&gt;90)*(G17&lt;100),0,IF((G17&gt;70)*(G17&lt;90),-10,-25)))</f>
        <v>25</v>
      </c>
      <c r="J17" s="20">
        <f t="shared" ref="J17" si="2">IF((F17&gt;0)*(F17),20,0)</f>
        <v>20</v>
      </c>
      <c r="K17" s="20">
        <f>IF(L17=1,60,30)</f>
        <v>60</v>
      </c>
      <c r="L17" s="37">
        <f>IF(SUM(M5:Y5)=SUM(M4:Y4),1,2)</f>
        <v>1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27.75" customHeight="1">
      <c r="A18" s="742"/>
      <c r="B18" s="740"/>
      <c r="C18" s="35" t="s">
        <v>26</v>
      </c>
      <c r="D18" s="595">
        <v>2350.8950199999999</v>
      </c>
      <c r="E18" s="595">
        <v>2350.8950199999999</v>
      </c>
      <c r="F18" s="620"/>
      <c r="G18" s="620"/>
      <c r="H18" s="36"/>
      <c r="I18" s="19"/>
      <c r="J18" s="20"/>
      <c r="K18" s="20"/>
      <c r="L18" s="37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27.75" customHeight="1">
      <c r="A19" s="742"/>
      <c r="B19" s="756"/>
      <c r="C19" s="35" t="s">
        <v>32</v>
      </c>
      <c r="D19" s="596">
        <v>0</v>
      </c>
      <c r="E19" s="596">
        <v>0</v>
      </c>
      <c r="F19" s="622"/>
      <c r="G19" s="622"/>
      <c r="H19" s="39"/>
      <c r="I19" s="40"/>
      <c r="J19" s="20"/>
      <c r="K19" s="41"/>
      <c r="L19" s="42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27.75" customHeight="1" thickBot="1">
      <c r="A20" s="743"/>
      <c r="B20" s="756"/>
      <c r="C20" s="43" t="s">
        <v>21</v>
      </c>
      <c r="D20" s="596">
        <v>539.28899999999999</v>
      </c>
      <c r="E20" s="597">
        <v>539.28899999999999</v>
      </c>
      <c r="F20" s="622"/>
      <c r="G20" s="622"/>
      <c r="H20" s="39"/>
      <c r="I20" s="40"/>
      <c r="J20" s="41"/>
      <c r="K20" s="41"/>
      <c r="L20" s="42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07.25" customHeight="1" thickBot="1">
      <c r="A21" s="298">
        <v>2</v>
      </c>
      <c r="B21" s="732" t="s">
        <v>35</v>
      </c>
      <c r="C21" s="11" t="s">
        <v>14</v>
      </c>
      <c r="D21" s="591">
        <f>D24</f>
        <v>106.95699999999999</v>
      </c>
      <c r="E21" s="591">
        <f>E24</f>
        <v>106.95699999999999</v>
      </c>
      <c r="F21" s="494">
        <f t="shared" si="1"/>
        <v>1</v>
      </c>
      <c r="G21" s="494">
        <f>E21/D21*100</f>
        <v>100</v>
      </c>
      <c r="H21" s="490">
        <f>(H24*E24)/E21</f>
        <v>80</v>
      </c>
      <c r="I21" s="491"/>
      <c r="J21" s="13"/>
      <c r="K21" s="492"/>
      <c r="L21" s="14">
        <f>IF(SUM(M22:Y22)=SUM(M23:Y23),1,2)</f>
        <v>1</v>
      </c>
      <c r="M21" s="15" t="s">
        <v>15</v>
      </c>
      <c r="N21" s="501" t="s">
        <v>36</v>
      </c>
      <c r="O21" s="506" t="s">
        <v>37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30" customHeight="1">
      <c r="A22" s="545"/>
      <c r="B22" s="733"/>
      <c r="C22" s="16" t="s">
        <v>19</v>
      </c>
      <c r="D22" s="266">
        <f>D25</f>
        <v>106.95699999999999</v>
      </c>
      <c r="E22" s="266">
        <f>E25</f>
        <v>106.95699999999999</v>
      </c>
      <c r="F22" s="620"/>
      <c r="G22" s="620"/>
      <c r="H22" s="18"/>
      <c r="I22" s="19"/>
      <c r="J22" s="33"/>
      <c r="K22" s="20"/>
      <c r="L22" s="21"/>
      <c r="M22" s="22" t="s">
        <v>20</v>
      </c>
      <c r="N22" s="623">
        <v>625</v>
      </c>
      <c r="O22" s="624">
        <v>45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27.75" customHeight="1" thickBot="1">
      <c r="A23" s="300"/>
      <c r="B23" s="734"/>
      <c r="C23" s="44"/>
      <c r="D23" s="598"/>
      <c r="E23" s="265"/>
      <c r="F23" s="621"/>
      <c r="G23" s="621"/>
      <c r="H23" s="26"/>
      <c r="I23" s="27"/>
      <c r="J23" s="28"/>
      <c r="K23" s="28"/>
      <c r="L23" s="29"/>
      <c r="M23" s="23" t="s">
        <v>22</v>
      </c>
      <c r="N23" s="623">
        <v>625</v>
      </c>
      <c r="O23" s="624">
        <v>45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05.75" customHeight="1" thickBot="1">
      <c r="A24" s="301" t="s">
        <v>38</v>
      </c>
      <c r="B24" s="752" t="s">
        <v>39</v>
      </c>
      <c r="C24" s="45" t="s">
        <v>14</v>
      </c>
      <c r="D24" s="599">
        <f>D25</f>
        <v>106.95699999999999</v>
      </c>
      <c r="E24" s="599">
        <f>E25</f>
        <v>106.95699999999999</v>
      </c>
      <c r="F24" s="619">
        <f t="shared" si="1"/>
        <v>1</v>
      </c>
      <c r="G24" s="619">
        <f>E24/D24*100</f>
        <v>100</v>
      </c>
      <c r="H24" s="31">
        <f>J24+K24</f>
        <v>80</v>
      </c>
      <c r="I24" s="32">
        <f>IF(G24=100,25,IF((G24&gt;90)*(G24&lt;100),0,IF((G24&gt;70)*(G24&lt;90),-10,-25)))</f>
        <v>25</v>
      </c>
      <c r="J24" s="33">
        <f>IF((F24&gt;0)*(F24&lt;5),20,0)</f>
        <v>20</v>
      </c>
      <c r="K24" s="33">
        <f>IF(L24=1,60,30)</f>
        <v>60</v>
      </c>
      <c r="L24" s="34">
        <f>IF(SUM(M25:Y25)=SUM(M26:Y26),1,2)</f>
        <v>1</v>
      </c>
      <c r="M24" s="55" t="s">
        <v>15</v>
      </c>
      <c r="N24" s="507" t="s">
        <v>36</v>
      </c>
      <c r="O24" s="508" t="s">
        <v>37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31.5" customHeight="1" thickBot="1">
      <c r="A25" s="303"/>
      <c r="B25" s="740"/>
      <c r="C25" s="46" t="s">
        <v>19</v>
      </c>
      <c r="D25" s="600">
        <v>106.95699999999999</v>
      </c>
      <c r="E25" s="600">
        <v>106.95699999999999</v>
      </c>
      <c r="F25" s="17"/>
      <c r="G25" s="17"/>
      <c r="H25" s="36"/>
      <c r="I25" s="19"/>
      <c r="J25" s="20"/>
      <c r="K25" s="20"/>
      <c r="L25" s="37"/>
      <c r="M25" s="335" t="s">
        <v>20</v>
      </c>
      <c r="N25" s="322">
        <v>625</v>
      </c>
      <c r="O25" s="322">
        <v>45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36" customHeight="1" thickBot="1">
      <c r="A26" s="770" t="s">
        <v>482</v>
      </c>
      <c r="B26" s="744" t="s">
        <v>40</v>
      </c>
      <c r="C26" s="48" t="s">
        <v>14</v>
      </c>
      <c r="D26" s="753" t="s">
        <v>41</v>
      </c>
      <c r="E26" s="754"/>
      <c r="F26" s="754"/>
      <c r="G26" s="754"/>
      <c r="H26" s="754"/>
      <c r="I26" s="754"/>
      <c r="J26" s="754"/>
      <c r="K26" s="755"/>
      <c r="L26" s="49"/>
      <c r="M26" s="336" t="s">
        <v>22</v>
      </c>
      <c r="N26" s="322">
        <v>625</v>
      </c>
      <c r="O26" s="322">
        <v>45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26.25" customHeight="1">
      <c r="A27" s="771"/>
      <c r="B27" s="744"/>
      <c r="C27" s="48" t="s">
        <v>19</v>
      </c>
      <c r="D27" s="50"/>
      <c r="E27" s="50"/>
      <c r="F27" s="51"/>
      <c r="G27" s="51"/>
      <c r="H27" s="80"/>
      <c r="I27" s="95"/>
      <c r="J27" s="49"/>
      <c r="K27" s="49"/>
      <c r="L27" s="49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26.25" customHeight="1" thickBot="1">
      <c r="A28" s="772"/>
      <c r="B28" s="745"/>
      <c r="C28" s="52" t="s">
        <v>32</v>
      </c>
      <c r="D28" s="53"/>
      <c r="E28" s="53"/>
      <c r="F28" s="54"/>
      <c r="G28" s="54"/>
      <c r="H28" s="81"/>
      <c r="I28" s="471"/>
      <c r="J28" s="472"/>
      <c r="K28" s="472"/>
      <c r="L28" s="472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79.5" customHeight="1" thickBot="1">
      <c r="A29" s="298">
        <v>3</v>
      </c>
      <c r="B29" s="732" t="s">
        <v>365</v>
      </c>
      <c r="C29" s="11" t="s">
        <v>14</v>
      </c>
      <c r="D29" s="317">
        <f>D31</f>
        <v>68.699520000000007</v>
      </c>
      <c r="E29" s="317">
        <f>E31</f>
        <v>68.699520000000007</v>
      </c>
      <c r="F29" s="494">
        <f t="shared" si="1"/>
        <v>1</v>
      </c>
      <c r="G29" s="494">
        <f>E29/D29*100</f>
        <v>100</v>
      </c>
      <c r="H29" s="337">
        <f>H31*E31/E29</f>
        <v>90</v>
      </c>
      <c r="I29" s="12"/>
      <c r="J29" s="13"/>
      <c r="K29" s="13"/>
      <c r="L29" s="497">
        <f>IF(SUM(M30:Y30)=SUM(M31:Y31),1,2)</f>
        <v>1</v>
      </c>
      <c r="M29" s="478" t="s">
        <v>15</v>
      </c>
      <c r="N29" s="506" t="s">
        <v>42</v>
      </c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5"/>
      <c r="AA29" s="5"/>
      <c r="AB29" s="5"/>
      <c r="AC29" s="5"/>
      <c r="AD29" s="5"/>
    </row>
    <row r="30" spans="1:30" ht="26.25" customHeight="1" thickBot="1">
      <c r="A30" s="300"/>
      <c r="B30" s="734"/>
      <c r="C30" s="56" t="s">
        <v>19</v>
      </c>
      <c r="D30" s="318">
        <f>D32</f>
        <v>68.699520000000007</v>
      </c>
      <c r="E30" s="318">
        <f>E32</f>
        <v>68.699520000000007</v>
      </c>
      <c r="F30" s="621"/>
      <c r="G30" s="621"/>
      <c r="H30" s="57"/>
      <c r="I30" s="27"/>
      <c r="J30" s="28"/>
      <c r="K30" s="28"/>
      <c r="L30" s="473"/>
      <c r="M30" s="476" t="s">
        <v>20</v>
      </c>
      <c r="N30" s="548">
        <v>1</v>
      </c>
      <c r="O30" s="328"/>
      <c r="P30" s="328"/>
      <c r="Q30" s="328"/>
      <c r="R30" s="328"/>
      <c r="S30" s="328"/>
      <c r="T30" s="328"/>
      <c r="U30" s="328"/>
      <c r="V30" s="328"/>
      <c r="W30" s="328"/>
      <c r="X30" s="328"/>
      <c r="Y30" s="328"/>
      <c r="Z30" s="5"/>
      <c r="AA30" s="5"/>
      <c r="AB30" s="5"/>
      <c r="AC30" s="5"/>
      <c r="AD30" s="5"/>
    </row>
    <row r="31" spans="1:30" ht="39" customHeight="1" thickBot="1">
      <c r="A31" s="301" t="s">
        <v>43</v>
      </c>
      <c r="B31" s="752" t="s">
        <v>364</v>
      </c>
      <c r="C31" s="45" t="s">
        <v>14</v>
      </c>
      <c r="D31" s="58">
        <f>D32</f>
        <v>68.699520000000007</v>
      </c>
      <c r="E31" s="58">
        <f>E32</f>
        <v>68.699520000000007</v>
      </c>
      <c r="F31" s="619">
        <f t="shared" si="1"/>
        <v>1</v>
      </c>
      <c r="G31" s="619">
        <f>E31/D31*100</f>
        <v>100</v>
      </c>
      <c r="H31" s="31">
        <f>J31+K31+I31</f>
        <v>90</v>
      </c>
      <c r="I31" s="32">
        <f>IF(G31=100,25,IF((G31&gt;90)*(G31&lt;100),0,IF((G31&gt;70)*(G31&lt;90),-10,-25)))</f>
        <v>25</v>
      </c>
      <c r="J31" s="33">
        <f>IF((F31&gt;0)*(F31&lt;5),10,0)</f>
        <v>10</v>
      </c>
      <c r="K31" s="33">
        <f>IF(L31=1,55,10)</f>
        <v>55</v>
      </c>
      <c r="L31" s="498">
        <f>IF(SUM(N32:Y32)=SUM(N33:Y33),1,2)</f>
        <v>1</v>
      </c>
      <c r="M31" s="477" t="s">
        <v>22</v>
      </c>
      <c r="N31" s="546">
        <v>1</v>
      </c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5"/>
      <c r="AA31" s="5"/>
      <c r="AB31" s="5"/>
      <c r="AC31" s="5"/>
      <c r="AD31" s="5"/>
    </row>
    <row r="32" spans="1:30" ht="65.25" customHeight="1" thickBot="1">
      <c r="A32" s="303"/>
      <c r="B32" s="756"/>
      <c r="C32" s="59" t="s">
        <v>19</v>
      </c>
      <c r="D32" s="60">
        <v>68.699520000000007</v>
      </c>
      <c r="E32" s="60">
        <v>68.699520000000007</v>
      </c>
      <c r="F32" s="38"/>
      <c r="G32" s="38"/>
      <c r="H32" s="39"/>
      <c r="I32" s="40"/>
      <c r="J32" s="41"/>
      <c r="K32" s="41"/>
      <c r="L32" s="475"/>
      <c r="M32" s="476" t="s">
        <v>20</v>
      </c>
      <c r="N32" s="546">
        <v>1</v>
      </c>
      <c r="O32" s="328"/>
      <c r="P32" s="328"/>
      <c r="Q32" s="328"/>
      <c r="R32" s="328"/>
      <c r="S32" s="328"/>
      <c r="T32" s="328"/>
      <c r="U32" s="328"/>
      <c r="V32" s="328"/>
      <c r="W32" s="328"/>
      <c r="X32" s="328"/>
      <c r="Y32" s="328"/>
      <c r="Z32" s="5"/>
      <c r="AA32" s="5"/>
      <c r="AB32" s="5"/>
      <c r="AC32" s="5"/>
      <c r="AD32" s="5"/>
    </row>
    <row r="33" spans="1:37" ht="102" customHeight="1" thickBot="1">
      <c r="A33" s="302"/>
      <c r="B33" s="465" t="s">
        <v>366</v>
      </c>
      <c r="C33" s="61" t="s">
        <v>14</v>
      </c>
      <c r="D33" s="757" t="s">
        <v>41</v>
      </c>
      <c r="E33" s="758"/>
      <c r="F33" s="758"/>
      <c r="G33" s="758"/>
      <c r="H33" s="758"/>
      <c r="I33" s="758"/>
      <c r="J33" s="758"/>
      <c r="K33" s="759"/>
      <c r="L33" s="487"/>
      <c r="M33" s="500" t="s">
        <v>22</v>
      </c>
      <c r="N33" s="625">
        <v>1</v>
      </c>
      <c r="O33" s="328"/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5"/>
      <c r="AA33" s="5"/>
      <c r="AB33" s="5"/>
      <c r="AC33" s="5"/>
      <c r="AD33" s="5"/>
    </row>
    <row r="34" spans="1:37" ht="76.5" customHeight="1" thickBot="1">
      <c r="A34" s="314">
        <v>4</v>
      </c>
      <c r="B34" s="321" t="s">
        <v>44</v>
      </c>
      <c r="C34" s="61" t="s">
        <v>14</v>
      </c>
      <c r="D34" s="757" t="s">
        <v>41</v>
      </c>
      <c r="E34" s="758"/>
      <c r="F34" s="758"/>
      <c r="G34" s="758"/>
      <c r="H34" s="758"/>
      <c r="I34" s="758"/>
      <c r="J34" s="758"/>
      <c r="K34" s="759"/>
      <c r="L34" s="499">
        <f>IF(O35=P35,1,2)</f>
        <v>1</v>
      </c>
      <c r="M34" s="88" t="s">
        <v>45</v>
      </c>
      <c r="N34" s="501" t="s">
        <v>46</v>
      </c>
      <c r="O34" s="502" t="s">
        <v>20</v>
      </c>
      <c r="P34" s="503" t="s">
        <v>22</v>
      </c>
      <c r="Q34" s="62"/>
      <c r="T34" s="62"/>
      <c r="U34" s="62"/>
      <c r="V34" s="62"/>
      <c r="W34" s="323"/>
      <c r="X34" s="62"/>
      <c r="Y34" s="62"/>
      <c r="Z34" s="62"/>
      <c r="AA34" s="62"/>
      <c r="AB34" s="62"/>
      <c r="AC34" s="62"/>
      <c r="AD34" s="62"/>
      <c r="AE34" s="63"/>
      <c r="AF34" s="63"/>
      <c r="AG34" s="63"/>
      <c r="AH34" s="63"/>
      <c r="AI34" s="63"/>
      <c r="AJ34" s="63"/>
      <c r="AK34" s="63"/>
    </row>
    <row r="35" spans="1:37" ht="80.25" customHeight="1" thickBot="1">
      <c r="A35" s="301" t="s">
        <v>47</v>
      </c>
      <c r="B35" s="760" t="s">
        <v>48</v>
      </c>
      <c r="C35" s="64" t="s">
        <v>14</v>
      </c>
      <c r="D35" s="761" t="s">
        <v>41</v>
      </c>
      <c r="E35" s="762"/>
      <c r="F35" s="762"/>
      <c r="G35" s="762"/>
      <c r="H35" s="762"/>
      <c r="I35" s="762"/>
      <c r="J35" s="762"/>
      <c r="K35" s="763"/>
      <c r="L35" s="474"/>
      <c r="M35" s="88" t="s">
        <v>49</v>
      </c>
      <c r="N35" s="505" t="s">
        <v>50</v>
      </c>
      <c r="O35" s="96">
        <v>5.0999999999999996</v>
      </c>
      <c r="P35" s="96">
        <v>5.0999999999999996</v>
      </c>
      <c r="Q35" s="5"/>
      <c r="U35" s="5"/>
      <c r="V35" s="5"/>
      <c r="W35" s="109"/>
      <c r="X35" s="5"/>
      <c r="Y35" s="5"/>
      <c r="Z35" s="5"/>
      <c r="AA35" s="5"/>
      <c r="AB35" s="5"/>
      <c r="AC35" s="5"/>
      <c r="AD35" s="5"/>
    </row>
    <row r="36" spans="1:37" ht="27.75" customHeight="1">
      <c r="A36" s="302"/>
      <c r="B36" s="744"/>
      <c r="C36" s="48"/>
      <c r="D36" s="65"/>
      <c r="E36" s="65"/>
      <c r="F36" s="51"/>
      <c r="G36" s="51"/>
      <c r="H36" s="80"/>
      <c r="I36" s="95"/>
      <c r="J36" s="49"/>
      <c r="K36" s="49"/>
      <c r="L36" s="49"/>
      <c r="M36" s="5"/>
      <c r="N36" s="5"/>
      <c r="O36" s="5"/>
      <c r="P36" s="5"/>
      <c r="Q36" s="5"/>
      <c r="R36" s="109"/>
      <c r="U36" s="5"/>
      <c r="V36" s="5"/>
      <c r="W36" s="109"/>
      <c r="X36" s="5"/>
      <c r="Y36" s="5"/>
      <c r="Z36" s="5"/>
      <c r="AA36" s="5"/>
      <c r="AB36" s="5"/>
      <c r="AC36" s="5"/>
      <c r="AD36" s="5"/>
    </row>
    <row r="37" spans="1:37" ht="27.75" customHeight="1" thickBot="1">
      <c r="A37" s="303"/>
      <c r="B37" s="745"/>
      <c r="C37" s="52"/>
      <c r="D37" s="53"/>
      <c r="E37" s="53"/>
      <c r="F37" s="54"/>
      <c r="G37" s="54"/>
      <c r="H37" s="81"/>
      <c r="I37" s="471"/>
      <c r="J37" s="472"/>
      <c r="K37" s="472"/>
      <c r="L37" s="472"/>
      <c r="M37" s="5"/>
      <c r="N37" s="5"/>
      <c r="O37" s="5"/>
      <c r="P37" s="5"/>
      <c r="Q37" s="5"/>
      <c r="R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7" ht="130.5" customHeight="1" thickBot="1">
      <c r="A38" s="298">
        <v>5</v>
      </c>
      <c r="B38" s="732" t="s">
        <v>51</v>
      </c>
      <c r="C38" s="11" t="s">
        <v>14</v>
      </c>
      <c r="D38" s="591">
        <f>D41+D45</f>
        <v>964.1</v>
      </c>
      <c r="E38" s="591">
        <f>E41+E45</f>
        <v>964.1</v>
      </c>
      <c r="F38" s="494">
        <f t="shared" si="1"/>
        <v>1</v>
      </c>
      <c r="G38" s="494">
        <f>E38/D38*100</f>
        <v>100</v>
      </c>
      <c r="H38" s="537">
        <f>(H41*E41+H45*E45)/E38</f>
        <v>76.042941603568096</v>
      </c>
      <c r="I38" s="12"/>
      <c r="J38" s="13"/>
      <c r="K38" s="13"/>
      <c r="L38" s="497">
        <f>IF(SUM(M39:Q39)=SUM(M40:Q40),1,2)</f>
        <v>1</v>
      </c>
      <c r="M38" s="88" t="s">
        <v>15</v>
      </c>
      <c r="N38" s="504" t="s">
        <v>52</v>
      </c>
      <c r="O38" s="504" t="s">
        <v>53</v>
      </c>
      <c r="P38" s="504" t="s">
        <v>54</v>
      </c>
      <c r="Q38" s="514" t="s">
        <v>418</v>
      </c>
      <c r="R38" s="515" t="s">
        <v>417</v>
      </c>
      <c r="S38" s="504" t="s">
        <v>55</v>
      </c>
      <c r="T38" s="512" t="s">
        <v>56</v>
      </c>
      <c r="U38" s="515" t="s">
        <v>419</v>
      </c>
      <c r="V38" s="516" t="s">
        <v>421</v>
      </c>
      <c r="AB38" s="5"/>
      <c r="AC38" s="323"/>
      <c r="AD38" s="323"/>
      <c r="AE38" s="323"/>
      <c r="AF38" s="323"/>
      <c r="AG38" s="323"/>
    </row>
    <row r="39" spans="1:37" ht="31.5" customHeight="1" thickBot="1">
      <c r="A39" s="314"/>
      <c r="B39" s="733"/>
      <c r="C39" s="16" t="s">
        <v>19</v>
      </c>
      <c r="D39" s="601">
        <f>D42+D46</f>
        <v>964.1</v>
      </c>
      <c r="E39" s="601">
        <f>E42+E46</f>
        <v>964.1</v>
      </c>
      <c r="F39" s="620"/>
      <c r="G39" s="620"/>
      <c r="H39" s="18"/>
      <c r="I39" s="19"/>
      <c r="J39" s="20"/>
      <c r="K39" s="20"/>
      <c r="L39" s="108"/>
      <c r="M39" s="479" t="s">
        <v>20</v>
      </c>
      <c r="N39" s="624">
        <v>8.6</v>
      </c>
      <c r="O39" s="624">
        <v>100</v>
      </c>
      <c r="P39" s="322">
        <v>100</v>
      </c>
      <c r="Q39" s="322">
        <v>1</v>
      </c>
      <c r="R39" s="322">
        <v>100</v>
      </c>
      <c r="S39" s="624">
        <v>10</v>
      </c>
      <c r="T39" s="322">
        <v>8</v>
      </c>
      <c r="U39" s="322">
        <v>1</v>
      </c>
      <c r="V39" s="626">
        <v>753</v>
      </c>
      <c r="AB39" s="5"/>
      <c r="AC39" s="328"/>
      <c r="AD39" s="328"/>
      <c r="AE39" s="328"/>
      <c r="AF39" s="328"/>
      <c r="AG39" s="328"/>
    </row>
    <row r="40" spans="1:37" ht="24.75" customHeight="1" thickBot="1">
      <c r="A40" s="300"/>
      <c r="B40" s="734"/>
      <c r="C40" s="56"/>
      <c r="D40" s="76"/>
      <c r="E40" s="76"/>
      <c r="F40" s="621"/>
      <c r="G40" s="621"/>
      <c r="H40" s="57"/>
      <c r="I40" s="27"/>
      <c r="J40" s="28"/>
      <c r="K40" s="28"/>
      <c r="L40" s="473"/>
      <c r="M40" s="89" t="s">
        <v>22</v>
      </c>
      <c r="N40" s="322">
        <v>8.6</v>
      </c>
      <c r="O40" s="624">
        <v>100</v>
      </c>
      <c r="P40" s="322">
        <v>100</v>
      </c>
      <c r="Q40" s="322">
        <v>1</v>
      </c>
      <c r="R40" s="322">
        <v>0</v>
      </c>
      <c r="S40" s="322">
        <v>0</v>
      </c>
      <c r="T40" s="322">
        <v>0</v>
      </c>
      <c r="U40" s="322">
        <v>1</v>
      </c>
      <c r="V40" s="626">
        <v>763.4</v>
      </c>
      <c r="AB40" s="5"/>
      <c r="AC40" s="328"/>
      <c r="AD40" s="328"/>
      <c r="AE40" s="328"/>
      <c r="AF40" s="328"/>
      <c r="AG40" s="328"/>
    </row>
    <row r="41" spans="1:37" ht="102" customHeight="1" thickBot="1">
      <c r="A41" s="301" t="s">
        <v>57</v>
      </c>
      <c r="B41" s="68" t="s">
        <v>61</v>
      </c>
      <c r="C41" s="69" t="s">
        <v>14</v>
      </c>
      <c r="D41" s="69">
        <f>D42</f>
        <v>855.1</v>
      </c>
      <c r="E41" s="69">
        <f>E42</f>
        <v>855.1</v>
      </c>
      <c r="F41" s="619">
        <f t="shared" si="1"/>
        <v>1</v>
      </c>
      <c r="G41" s="619">
        <f>E41/D41*100</f>
        <v>100</v>
      </c>
      <c r="H41" s="31">
        <f>J41+K41</f>
        <v>80</v>
      </c>
      <c r="I41" s="32">
        <f>IF(G41=100,25,IF((G41&gt;90)*(G41&lt;100),0,IF((G41&gt;70)*(G41&lt;90),-10,-25)))</f>
        <v>25</v>
      </c>
      <c r="J41" s="33">
        <f>IF((F41&gt;0)*(F41&lt;5),20,0)</f>
        <v>20</v>
      </c>
      <c r="K41" s="33">
        <f>IF(L41=1,60,30)</f>
        <v>60</v>
      </c>
      <c r="L41" s="498">
        <f>IF(SUM(M41:Y41)=SUM(M42:Y42),1,IF(SUM(M41:Y41)&gt;SUM(M42:Y42),1,2))</f>
        <v>1</v>
      </c>
      <c r="M41" s="89" t="s">
        <v>20</v>
      </c>
      <c r="N41" s="322">
        <v>8.6</v>
      </c>
      <c r="O41" s="624">
        <v>100</v>
      </c>
      <c r="P41" s="322">
        <v>100</v>
      </c>
      <c r="Q41" s="322"/>
      <c r="R41" s="627"/>
      <c r="S41" s="627"/>
      <c r="T41" s="627"/>
      <c r="U41" s="627"/>
      <c r="V41" s="628"/>
      <c r="W41" s="112"/>
      <c r="X41" s="112"/>
      <c r="Y41" s="5"/>
      <c r="Z41" s="5"/>
      <c r="AA41" s="5"/>
      <c r="AB41" s="5"/>
      <c r="AC41" s="5"/>
      <c r="AD41" s="5"/>
    </row>
    <row r="42" spans="1:37" ht="24.75" customHeight="1" thickBot="1">
      <c r="A42" s="302"/>
      <c r="B42" s="70"/>
      <c r="C42" s="71" t="s">
        <v>19</v>
      </c>
      <c r="D42" s="71">
        <v>855.1</v>
      </c>
      <c r="E42" s="71">
        <v>855.1</v>
      </c>
      <c r="F42" s="17"/>
      <c r="G42" s="17"/>
      <c r="H42" s="36"/>
      <c r="I42" s="19"/>
      <c r="J42" s="20"/>
      <c r="K42" s="20"/>
      <c r="L42" s="108"/>
      <c r="M42" s="89" t="s">
        <v>22</v>
      </c>
      <c r="N42" s="322">
        <v>8.6</v>
      </c>
      <c r="O42" s="624">
        <v>100</v>
      </c>
      <c r="P42" s="322">
        <v>100</v>
      </c>
      <c r="Q42" s="322"/>
      <c r="R42" s="627"/>
      <c r="S42" s="627"/>
      <c r="T42" s="627"/>
      <c r="U42" s="627"/>
      <c r="V42" s="628"/>
      <c r="W42" s="112"/>
      <c r="X42" s="112"/>
      <c r="Y42" s="5"/>
      <c r="Z42" s="5"/>
      <c r="AA42" s="5"/>
      <c r="AB42" s="5"/>
      <c r="AC42" s="5"/>
      <c r="AD42" s="5"/>
    </row>
    <row r="43" spans="1:37" ht="30" customHeight="1" thickBot="1">
      <c r="A43" s="302" t="s">
        <v>59</v>
      </c>
      <c r="B43" s="727" t="s">
        <v>420</v>
      </c>
      <c r="C43" s="464" t="s">
        <v>14</v>
      </c>
      <c r="D43" s="764" t="s">
        <v>41</v>
      </c>
      <c r="E43" s="765"/>
      <c r="F43" s="765"/>
      <c r="G43" s="765"/>
      <c r="H43" s="766"/>
      <c r="I43" s="95"/>
      <c r="J43" s="49"/>
      <c r="K43" s="49"/>
      <c r="L43" s="487"/>
      <c r="M43" s="89" t="s">
        <v>20</v>
      </c>
      <c r="N43" s="629"/>
      <c r="O43" s="627"/>
      <c r="P43" s="322"/>
      <c r="Q43" s="322">
        <v>1</v>
      </c>
      <c r="R43" s="322">
        <v>100</v>
      </c>
      <c r="S43" s="322"/>
      <c r="T43" s="627"/>
      <c r="U43" s="627"/>
      <c r="V43" s="628"/>
      <c r="W43" s="112"/>
      <c r="X43" s="112"/>
      <c r="Y43" s="5"/>
      <c r="Z43" s="5"/>
      <c r="AA43" s="5"/>
      <c r="AB43" s="5"/>
      <c r="AC43" s="5"/>
      <c r="AD43" s="5"/>
    </row>
    <row r="44" spans="1:37" ht="38.25" customHeight="1" thickBot="1">
      <c r="A44" s="303"/>
      <c r="B44" s="727"/>
      <c r="C44" s="464" t="s">
        <v>19</v>
      </c>
      <c r="D44" s="767"/>
      <c r="E44" s="768"/>
      <c r="F44" s="768"/>
      <c r="G44" s="768"/>
      <c r="H44" s="769"/>
      <c r="I44" s="95"/>
      <c r="J44" s="49"/>
      <c r="K44" s="49"/>
      <c r="L44" s="487"/>
      <c r="M44" s="89" t="s">
        <v>22</v>
      </c>
      <c r="N44" s="629"/>
      <c r="O44" s="627"/>
      <c r="P44" s="322"/>
      <c r="Q44" s="322">
        <v>1</v>
      </c>
      <c r="R44" s="322">
        <v>0</v>
      </c>
      <c r="S44" s="322"/>
      <c r="T44" s="627"/>
      <c r="U44" s="627"/>
      <c r="V44" s="628"/>
      <c r="W44" s="326"/>
      <c r="X44" s="326"/>
      <c r="Y44" s="5"/>
      <c r="Z44" s="5"/>
      <c r="AA44" s="5"/>
      <c r="AB44" s="5"/>
      <c r="AC44" s="5"/>
      <c r="AD44" s="5"/>
    </row>
    <row r="45" spans="1:37" ht="33" customHeight="1" thickBot="1">
      <c r="A45" s="741" t="s">
        <v>60</v>
      </c>
      <c r="B45" s="750" t="s">
        <v>58</v>
      </c>
      <c r="C45" s="71" t="s">
        <v>14</v>
      </c>
      <c r="D45" s="71">
        <f>D46</f>
        <v>109</v>
      </c>
      <c r="E45" s="71">
        <f>E46</f>
        <v>109</v>
      </c>
      <c r="F45" s="620">
        <f t="shared" si="1"/>
        <v>1</v>
      </c>
      <c r="G45" s="620">
        <f>E45/D45*100</f>
        <v>100</v>
      </c>
      <c r="H45" s="36">
        <f>J45+K45+I45</f>
        <v>45</v>
      </c>
      <c r="I45" s="19">
        <f>IF(G45=100,25,IF((G45&gt;90)*(G45&lt;100),0,IF((G45&gt;70)*(G45&lt;90),-10,-25)))</f>
        <v>25</v>
      </c>
      <c r="J45" s="20">
        <f>IF((F45&gt;0)*(F45&lt;5),10,0)</f>
        <v>10</v>
      </c>
      <c r="K45" s="20">
        <f>IF(L45=1,55,10)</f>
        <v>10</v>
      </c>
      <c r="L45" s="108">
        <f>IF(SUM(M45:Y45)=SUM(M46:Y46),1,2)</f>
        <v>2</v>
      </c>
      <c r="M45" s="89" t="s">
        <v>20</v>
      </c>
      <c r="N45" s="629"/>
      <c r="O45" s="627"/>
      <c r="P45" s="627"/>
      <c r="Q45" s="627"/>
      <c r="R45" s="627"/>
      <c r="S45" s="322">
        <v>10</v>
      </c>
      <c r="T45" s="322">
        <v>8</v>
      </c>
      <c r="U45" s="322"/>
      <c r="V45" s="546"/>
      <c r="W45" s="326"/>
      <c r="X45" s="326"/>
      <c r="Y45" s="5"/>
      <c r="Z45" s="5"/>
      <c r="AA45" s="5"/>
      <c r="AB45" s="5"/>
      <c r="AC45" s="5"/>
      <c r="AD45" s="5"/>
    </row>
    <row r="46" spans="1:37" ht="57" customHeight="1" thickBot="1">
      <c r="A46" s="743"/>
      <c r="B46" s="751"/>
      <c r="C46" s="72" t="s">
        <v>19</v>
      </c>
      <c r="D46" s="72">
        <v>109</v>
      </c>
      <c r="E46" s="72">
        <v>109</v>
      </c>
      <c r="F46" s="38"/>
      <c r="G46" s="38"/>
      <c r="H46" s="39"/>
      <c r="I46" s="40"/>
      <c r="J46" s="41"/>
      <c r="K46" s="41"/>
      <c r="L46" s="475"/>
      <c r="M46" s="89" t="s">
        <v>22</v>
      </c>
      <c r="N46" s="630"/>
      <c r="O46" s="631"/>
      <c r="P46" s="631"/>
      <c r="Q46" s="631"/>
      <c r="R46" s="631"/>
      <c r="S46" s="632">
        <v>0</v>
      </c>
      <c r="T46" s="632">
        <v>0</v>
      </c>
      <c r="U46" s="632"/>
      <c r="V46" s="547"/>
      <c r="W46" s="326"/>
      <c r="X46" s="326"/>
      <c r="Y46" s="5"/>
      <c r="Z46" s="5"/>
      <c r="AA46" s="5"/>
      <c r="AB46" s="5"/>
      <c r="AC46" s="5"/>
      <c r="AD46" s="5"/>
    </row>
    <row r="47" spans="1:37" ht="126" customHeight="1" thickBot="1">
      <c r="A47" s="298">
        <v>6</v>
      </c>
      <c r="B47" s="732" t="s">
        <v>62</v>
      </c>
      <c r="C47" s="11" t="s">
        <v>14</v>
      </c>
      <c r="D47" s="591">
        <f>D50+D53</f>
        <v>47048.315359999993</v>
      </c>
      <c r="E47" s="591">
        <f>E50+E53</f>
        <v>41919.669649999996</v>
      </c>
      <c r="F47" s="494">
        <v>2.4700000000000002</v>
      </c>
      <c r="G47" s="494">
        <v>98.31</v>
      </c>
      <c r="H47" s="337">
        <f>(H50*E50+H53*E53)/E47</f>
        <v>65.2716206996636</v>
      </c>
      <c r="I47" s="12">
        <f t="shared" ref="I47" si="3">IF(G47=100,25,IF((G47&gt;90)*(G47&lt;100),0,IF((G47&gt;70)*(G47&lt;90),-10,-25)))</f>
        <v>0</v>
      </c>
      <c r="J47" s="13">
        <f t="shared" ref="J47" si="4">IF((F47&gt;0)*(F47&lt;5),10,15)</f>
        <v>10</v>
      </c>
      <c r="K47" s="13"/>
      <c r="L47" s="14">
        <f>IF(SUM(M48:W48)=SUM(M49:W49),1,2)</f>
        <v>1</v>
      </c>
      <c r="M47" s="88" t="s">
        <v>15</v>
      </c>
      <c r="N47" s="509" t="s">
        <v>422</v>
      </c>
      <c r="O47" s="510" t="s">
        <v>423</v>
      </c>
      <c r="P47" s="504" t="s">
        <v>424</v>
      </c>
      <c r="Q47" s="504" t="s">
        <v>425</v>
      </c>
      <c r="R47" s="504" t="s">
        <v>426</v>
      </c>
      <c r="S47" s="504" t="s">
        <v>427</v>
      </c>
      <c r="T47" s="484" t="s">
        <v>428</v>
      </c>
      <c r="U47" s="512" t="s">
        <v>430</v>
      </c>
      <c r="V47" s="512" t="s">
        <v>431</v>
      </c>
      <c r="W47" s="504" t="s">
        <v>432</v>
      </c>
      <c r="X47" s="504" t="s">
        <v>433</v>
      </c>
      <c r="Y47" s="504" t="s">
        <v>434</v>
      </c>
      <c r="Z47" s="504" t="s">
        <v>435</v>
      </c>
      <c r="AA47" s="504" t="s">
        <v>436</v>
      </c>
      <c r="AB47" s="506" t="s">
        <v>429</v>
      </c>
      <c r="AC47" s="508" t="s">
        <v>437</v>
      </c>
      <c r="AD47" s="511" t="s">
        <v>438</v>
      </c>
      <c r="AE47" s="512" t="s">
        <v>439</v>
      </c>
      <c r="AF47" s="513" t="s">
        <v>440</v>
      </c>
    </row>
    <row r="48" spans="1:37" ht="28.5" customHeight="1" thickBot="1">
      <c r="A48" s="299"/>
      <c r="B48" s="733"/>
      <c r="C48" s="16" t="s">
        <v>26</v>
      </c>
      <c r="D48" s="266">
        <f>D51+D54</f>
        <v>4436.4670800000004</v>
      </c>
      <c r="E48" s="266">
        <f>E51+E54</f>
        <v>2193.7381500000001</v>
      </c>
      <c r="F48" s="17"/>
      <c r="G48" s="17"/>
      <c r="H48" s="18"/>
      <c r="I48" s="19"/>
      <c r="J48" s="33"/>
      <c r="K48" s="20"/>
      <c r="L48" s="21"/>
      <c r="M48" s="479" t="s">
        <v>20</v>
      </c>
      <c r="N48" s="623">
        <v>303.8</v>
      </c>
      <c r="O48" s="624">
        <v>303.8</v>
      </c>
      <c r="P48" s="624">
        <v>52</v>
      </c>
      <c r="Q48" s="624">
        <v>303.8</v>
      </c>
      <c r="R48" s="624">
        <v>918</v>
      </c>
      <c r="S48" s="624">
        <v>14</v>
      </c>
      <c r="T48" s="624">
        <v>20.264700000000001</v>
      </c>
      <c r="U48" s="322">
        <v>0.57999999999999996</v>
      </c>
      <c r="V48" s="322">
        <v>0.63619999999999999</v>
      </c>
      <c r="W48" s="624">
        <v>0.38</v>
      </c>
      <c r="X48" s="624">
        <v>9.8000000000000004E-2</v>
      </c>
      <c r="Y48" s="624">
        <v>0.2525</v>
      </c>
      <c r="Z48" s="624">
        <v>0.45100000000000001</v>
      </c>
      <c r="AA48" s="624">
        <v>0.57999999999999996</v>
      </c>
      <c r="AB48" s="624">
        <v>1.147</v>
      </c>
      <c r="AC48" s="322">
        <v>0.17599999999999999</v>
      </c>
      <c r="AD48" s="322">
        <v>0.28499999999999998</v>
      </c>
      <c r="AE48" s="322">
        <v>0.2</v>
      </c>
      <c r="AF48" s="626">
        <v>10.897</v>
      </c>
    </row>
    <row r="49" spans="1:32" ht="27.75" customHeight="1" thickBot="1">
      <c r="A49" s="300"/>
      <c r="B49" s="734"/>
      <c r="C49" s="73" t="s">
        <v>21</v>
      </c>
      <c r="D49" s="265">
        <f>D52</f>
        <v>42611.848279999998</v>
      </c>
      <c r="E49" s="265">
        <v>0</v>
      </c>
      <c r="F49" s="25"/>
      <c r="G49" s="25"/>
      <c r="H49" s="57"/>
      <c r="I49" s="27"/>
      <c r="J49" s="558"/>
      <c r="K49" s="28"/>
      <c r="L49" s="29"/>
      <c r="M49" s="89" t="s">
        <v>22</v>
      </c>
      <c r="N49" s="633">
        <v>303.8</v>
      </c>
      <c r="O49" s="632">
        <v>303.8</v>
      </c>
      <c r="P49" s="632">
        <v>52</v>
      </c>
      <c r="Q49" s="632">
        <v>303.8</v>
      </c>
      <c r="R49" s="632">
        <v>918</v>
      </c>
      <c r="S49" s="632">
        <v>14</v>
      </c>
      <c r="T49" s="634">
        <v>20.264700000000001</v>
      </c>
      <c r="U49" s="632">
        <v>0.57999999999999996</v>
      </c>
      <c r="V49" s="632">
        <v>0.63619999999999999</v>
      </c>
      <c r="W49" s="634">
        <v>0.38</v>
      </c>
      <c r="X49" s="634">
        <v>9.8000000000000004E-2</v>
      </c>
      <c r="Y49" s="634">
        <v>0.2525</v>
      </c>
      <c r="Z49" s="634">
        <v>0.45100000000000001</v>
      </c>
      <c r="AA49" s="634">
        <v>0.57999999999999996</v>
      </c>
      <c r="AB49" s="634">
        <v>1.147</v>
      </c>
      <c r="AC49" s="632">
        <v>0.17599999999999999</v>
      </c>
      <c r="AD49" s="632">
        <v>0.28499999999999998</v>
      </c>
      <c r="AE49" s="632">
        <v>0.2</v>
      </c>
      <c r="AF49" s="635">
        <v>10.897</v>
      </c>
    </row>
    <row r="50" spans="1:32" ht="97.5" customHeight="1" thickBot="1">
      <c r="A50" s="301" t="s">
        <v>63</v>
      </c>
      <c r="B50" s="752" t="s">
        <v>64</v>
      </c>
      <c r="C50" s="45" t="s">
        <v>14</v>
      </c>
      <c r="D50" s="611">
        <f>D51+D52</f>
        <v>46592.865359999996</v>
      </c>
      <c r="E50" s="611">
        <f>E51+E52</f>
        <v>41464.219649999999</v>
      </c>
      <c r="F50" s="619">
        <v>3.9449999999999998</v>
      </c>
      <c r="G50" s="619">
        <v>96.62</v>
      </c>
      <c r="H50" s="31">
        <f>I50+J50+K50</f>
        <v>65</v>
      </c>
      <c r="I50" s="32">
        <f>IF(G50=100,25,IF((G50&gt;90)*(G50&lt;100),0,IF((G50&gt;70)*(G50&lt;90),-10,-25)))</f>
        <v>0</v>
      </c>
      <c r="J50" s="33">
        <f>IF((F50&gt;0)*(F50&lt;5),10,15)</f>
        <v>10</v>
      </c>
      <c r="K50" s="33">
        <f t="shared" ref="K50:K69" si="5">IF(L50=1,55,10)</f>
        <v>55</v>
      </c>
      <c r="L50" s="498">
        <f>IF(SUM(N48:AF48)=SUM(N49:AF49),1,2)</f>
        <v>1</v>
      </c>
      <c r="M50" s="88" t="s">
        <v>15</v>
      </c>
      <c r="N50" s="517" t="s">
        <v>65</v>
      </c>
      <c r="O50" s="518" t="s">
        <v>66</v>
      </c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2" ht="31.5" customHeight="1" thickBot="1">
      <c r="A51" s="302"/>
      <c r="B51" s="740"/>
      <c r="C51" s="46" t="s">
        <v>19</v>
      </c>
      <c r="D51" s="602">
        <v>3981.0170800000001</v>
      </c>
      <c r="E51" s="602">
        <v>1738.2881500000001</v>
      </c>
      <c r="F51" s="17"/>
      <c r="G51" s="17"/>
      <c r="H51" s="36"/>
      <c r="I51" s="19"/>
      <c r="J51" s="20"/>
      <c r="K51" s="20"/>
      <c r="L51" s="108"/>
      <c r="M51" s="476" t="s">
        <v>20</v>
      </c>
      <c r="N51" s="322">
        <v>4.2</v>
      </c>
      <c r="O51" s="548">
        <v>18</v>
      </c>
      <c r="Q51" s="5"/>
      <c r="R51" s="5"/>
      <c r="S51" s="5"/>
      <c r="T51" s="5"/>
      <c r="U51" s="323"/>
      <c r="V51" s="323"/>
      <c r="W51" s="5"/>
      <c r="X51" s="5"/>
      <c r="Y51" s="5"/>
      <c r="Z51" s="5"/>
      <c r="AA51" s="5"/>
      <c r="AB51" s="5"/>
      <c r="AC51" s="5"/>
    </row>
    <row r="52" spans="1:32" ht="33" customHeight="1" thickBot="1">
      <c r="A52" s="303"/>
      <c r="B52" s="740"/>
      <c r="C52" s="46" t="s">
        <v>21</v>
      </c>
      <c r="D52" s="602">
        <v>42611.848279999998</v>
      </c>
      <c r="E52" s="602">
        <v>39725.931499999999</v>
      </c>
      <c r="F52" s="17"/>
      <c r="G52" s="17"/>
      <c r="H52" s="36"/>
      <c r="I52" s="19"/>
      <c r="J52" s="20"/>
      <c r="K52" s="20"/>
      <c r="L52" s="108"/>
      <c r="M52" s="477" t="s">
        <v>22</v>
      </c>
      <c r="N52" s="632">
        <v>4.2</v>
      </c>
      <c r="O52" s="547">
        <v>18</v>
      </c>
      <c r="Q52" s="5"/>
      <c r="R52" s="5"/>
      <c r="S52" s="5"/>
      <c r="T52" s="5"/>
      <c r="U52" s="109"/>
      <c r="V52" s="328"/>
      <c r="W52" s="5"/>
      <c r="X52" s="5"/>
      <c r="Y52" s="5"/>
      <c r="Z52" s="5"/>
      <c r="AA52" s="5"/>
      <c r="AB52" s="5"/>
      <c r="AC52" s="5"/>
      <c r="AD52" s="5"/>
    </row>
    <row r="53" spans="1:32" ht="41.25" customHeight="1">
      <c r="A53" s="301" t="s">
        <v>67</v>
      </c>
      <c r="B53" s="740" t="s">
        <v>68</v>
      </c>
      <c r="C53" s="46" t="s">
        <v>14</v>
      </c>
      <c r="D53" s="602">
        <f>D54</f>
        <v>455.45</v>
      </c>
      <c r="E53" s="602">
        <f>E54</f>
        <v>455.45</v>
      </c>
      <c r="F53" s="620">
        <f t="shared" si="1"/>
        <v>1</v>
      </c>
      <c r="G53" s="620">
        <f>E53/D53*100</f>
        <v>100</v>
      </c>
      <c r="H53" s="36">
        <f>I53+J53+K53</f>
        <v>90</v>
      </c>
      <c r="I53" s="19">
        <f>IF(G53=100,25,IF((G53&gt;90)*(G53&lt;100),0,IF((G53&gt;70)*(G53&lt;90),-10,-25)))</f>
        <v>25</v>
      </c>
      <c r="J53" s="20">
        <f>IF((F53&gt;0)*(F53&lt;5),10,0)</f>
        <v>10</v>
      </c>
      <c r="K53" s="20">
        <f t="shared" si="5"/>
        <v>55</v>
      </c>
      <c r="L53" s="37">
        <f>IF(SUM(M51:Y51)=SUM(M52:Y52),1,2)</f>
        <v>1</v>
      </c>
      <c r="O53" s="332"/>
      <c r="Q53" s="5"/>
      <c r="R53" s="5"/>
      <c r="S53" s="5"/>
      <c r="T53" s="5"/>
      <c r="U53" s="109"/>
      <c r="V53" s="328"/>
      <c r="W53" s="5"/>
      <c r="X53" s="5"/>
      <c r="Y53" s="5"/>
      <c r="Z53" s="5"/>
      <c r="AA53" s="5"/>
      <c r="AB53" s="5"/>
      <c r="AC53" s="5"/>
      <c r="AD53" s="5"/>
    </row>
    <row r="54" spans="1:32" ht="26.25" customHeight="1">
      <c r="A54" s="302"/>
      <c r="B54" s="740"/>
      <c r="C54" s="46" t="s">
        <v>19</v>
      </c>
      <c r="D54" s="602">
        <v>455.45</v>
      </c>
      <c r="E54" s="602">
        <v>455.45</v>
      </c>
      <c r="F54" s="17"/>
      <c r="G54" s="17"/>
      <c r="H54" s="36"/>
      <c r="I54" s="19"/>
      <c r="J54" s="20"/>
      <c r="K54" s="20"/>
      <c r="L54" s="37"/>
      <c r="M54" s="5"/>
      <c r="N54" s="5"/>
      <c r="O54" s="112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2" ht="21.75" customHeight="1">
      <c r="A55" s="302"/>
      <c r="B55" s="740"/>
      <c r="C55" s="35"/>
      <c r="D55" s="47"/>
      <c r="E55" s="47"/>
      <c r="F55" s="17"/>
      <c r="G55" s="17"/>
      <c r="H55" s="36"/>
      <c r="I55" s="19"/>
      <c r="J55" s="20"/>
      <c r="K55" s="20"/>
      <c r="L55" s="37"/>
      <c r="M55" s="5"/>
      <c r="N55" s="5"/>
      <c r="O55" s="112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2" ht="26.25" customHeight="1" thickBot="1">
      <c r="A56" s="303"/>
      <c r="B56" s="756"/>
      <c r="C56" s="43"/>
      <c r="D56" s="74"/>
      <c r="E56" s="74"/>
      <c r="F56" s="38"/>
      <c r="G56" s="38"/>
      <c r="H56" s="39"/>
      <c r="I56" s="40"/>
      <c r="J56" s="41"/>
      <c r="K56" s="41"/>
      <c r="L56" s="42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2" ht="204" customHeight="1" thickBot="1">
      <c r="A57" s="298">
        <v>7</v>
      </c>
      <c r="B57" s="732" t="s">
        <v>363</v>
      </c>
      <c r="C57" s="11" t="s">
        <v>14</v>
      </c>
      <c r="D57" s="591">
        <f>D62+D66+D69</f>
        <v>6966</v>
      </c>
      <c r="E57" s="591">
        <f>E62+E66+E69+E74</f>
        <v>6966</v>
      </c>
      <c r="F57" s="494">
        <f t="shared" si="1"/>
        <v>1</v>
      </c>
      <c r="G57" s="494">
        <f>E57/D57*100</f>
        <v>100</v>
      </c>
      <c r="H57" s="537">
        <f>(H62*E62+H66*E66+H69*E69)/E57</f>
        <v>60.503875968992247</v>
      </c>
      <c r="I57" s="12"/>
      <c r="J57" s="13"/>
      <c r="K57" s="13"/>
      <c r="L57" s="14">
        <v>2</v>
      </c>
      <c r="M57" s="88" t="s">
        <v>15</v>
      </c>
      <c r="N57" s="519" t="s">
        <v>69</v>
      </c>
      <c r="O57" s="504" t="s">
        <v>70</v>
      </c>
      <c r="P57" s="504" t="s">
        <v>477</v>
      </c>
      <c r="Q57" s="504" t="s">
        <v>71</v>
      </c>
      <c r="R57" s="506" t="s">
        <v>72</v>
      </c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2" ht="26.25" customHeight="1" thickBot="1">
      <c r="A58" s="314"/>
      <c r="B58" s="733"/>
      <c r="C58" s="16" t="s">
        <v>19</v>
      </c>
      <c r="D58" s="266">
        <f>D63+D67+D70+D75</f>
        <v>5131</v>
      </c>
      <c r="E58" s="266">
        <f>E63+E67+E70+E75</f>
        <v>5131</v>
      </c>
      <c r="F58" s="17"/>
      <c r="G58" s="17"/>
      <c r="H58" s="18"/>
      <c r="I58" s="19"/>
      <c r="J58" s="20"/>
      <c r="K58" s="20"/>
      <c r="L58" s="21"/>
      <c r="M58" s="479" t="s">
        <v>20</v>
      </c>
      <c r="N58" s="586">
        <v>150</v>
      </c>
      <c r="O58" s="624">
        <v>5300</v>
      </c>
      <c r="P58" s="624">
        <v>1</v>
      </c>
      <c r="Q58" s="624">
        <v>0</v>
      </c>
      <c r="R58" s="548">
        <v>100</v>
      </c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2" ht="23.25" customHeight="1" thickBot="1">
      <c r="A59" s="314"/>
      <c r="B59" s="733"/>
      <c r="C59" s="16" t="s">
        <v>21</v>
      </c>
      <c r="D59" s="266">
        <f>D64+D71</f>
        <v>0</v>
      </c>
      <c r="E59" s="266">
        <f>E64+E71</f>
        <v>0</v>
      </c>
      <c r="F59" s="17"/>
      <c r="G59" s="17"/>
      <c r="H59" s="18"/>
      <c r="I59" s="19"/>
      <c r="J59" s="20"/>
      <c r="K59" s="20"/>
      <c r="L59" s="21"/>
      <c r="M59" s="89" t="s">
        <v>22</v>
      </c>
      <c r="N59" s="633">
        <v>149</v>
      </c>
      <c r="O59" s="632">
        <v>5275</v>
      </c>
      <c r="P59" s="632">
        <v>0</v>
      </c>
      <c r="Q59" s="632">
        <v>0</v>
      </c>
      <c r="R59" s="547">
        <v>100</v>
      </c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2" ht="28.5" customHeight="1">
      <c r="A60" s="314"/>
      <c r="B60" s="733"/>
      <c r="C60" s="16" t="s">
        <v>73</v>
      </c>
      <c r="D60" s="266">
        <f>D77</f>
        <v>0</v>
      </c>
      <c r="E60" s="266">
        <f>E77</f>
        <v>0</v>
      </c>
      <c r="F60" s="17"/>
      <c r="G60" s="17"/>
      <c r="H60" s="18"/>
      <c r="I60" s="19"/>
      <c r="J60" s="20"/>
      <c r="K60" s="20"/>
      <c r="L60" s="21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2" ht="36.75" customHeight="1" thickBot="1">
      <c r="A61" s="300"/>
      <c r="B61" s="75"/>
      <c r="C61" s="73" t="s">
        <v>74</v>
      </c>
      <c r="D61" s="603">
        <f>D65+D68</f>
        <v>1835</v>
      </c>
      <c r="E61" s="603">
        <f>E65+E68</f>
        <v>1835</v>
      </c>
      <c r="F61" s="25"/>
      <c r="G61" s="25"/>
      <c r="H61" s="57"/>
      <c r="I61" s="27"/>
      <c r="J61" s="28"/>
      <c r="K61" s="28"/>
      <c r="L61" s="29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2" ht="65.25" customHeight="1" thickBot="1">
      <c r="A62" s="301" t="s">
        <v>75</v>
      </c>
      <c r="B62" s="752" t="s">
        <v>76</v>
      </c>
      <c r="C62" s="30" t="s">
        <v>14</v>
      </c>
      <c r="D62" s="338">
        <f>D63+D65</f>
        <v>2185</v>
      </c>
      <c r="E62" s="338">
        <f>E63+E65</f>
        <v>2185</v>
      </c>
      <c r="F62" s="619">
        <f t="shared" si="1"/>
        <v>1</v>
      </c>
      <c r="G62" s="615">
        <f>E62/D62*100</f>
        <v>100</v>
      </c>
      <c r="H62" s="31">
        <f>I62+J62+K62</f>
        <v>45</v>
      </c>
      <c r="I62" s="32">
        <f>IF(G62=100,25,IF((G62&gt;90)*(G62&lt;100),0,IF((G62&gt;70)*(G62&lt;90),-10,-25)))</f>
        <v>25</v>
      </c>
      <c r="J62" s="33">
        <f>IF((F62&gt;0)*(F62&lt;5),10,0)</f>
        <v>10</v>
      </c>
      <c r="K62" s="33">
        <f t="shared" si="5"/>
        <v>10</v>
      </c>
      <c r="L62" s="498">
        <f>IF(SUM(M63:Y63)=SUM(M64:Y64),1,2)</f>
        <v>2</v>
      </c>
      <c r="M62" s="88" t="s">
        <v>15</v>
      </c>
      <c r="N62" s="501" t="s">
        <v>77</v>
      </c>
      <c r="O62" s="15" t="s">
        <v>78</v>
      </c>
      <c r="P62" s="323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2" ht="27.75" customHeight="1" thickBot="1">
      <c r="A63" s="302"/>
      <c r="B63" s="740"/>
      <c r="C63" s="35" t="s">
        <v>19</v>
      </c>
      <c r="D63" s="339">
        <v>1171</v>
      </c>
      <c r="E63" s="339">
        <v>1171</v>
      </c>
      <c r="F63" s="620"/>
      <c r="G63" s="612"/>
      <c r="H63" s="36"/>
      <c r="I63" s="19"/>
      <c r="J63" s="20"/>
      <c r="K63" s="20"/>
      <c r="L63" s="108"/>
      <c r="M63" s="479" t="s">
        <v>20</v>
      </c>
      <c r="N63" s="586">
        <v>20</v>
      </c>
      <c r="O63" s="548">
        <v>150</v>
      </c>
      <c r="P63" s="532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2" ht="27.75" customHeight="1" thickBot="1">
      <c r="A64" s="302"/>
      <c r="B64" s="740"/>
      <c r="C64" s="35" t="s">
        <v>21</v>
      </c>
      <c r="D64" s="340"/>
      <c r="E64" s="340"/>
      <c r="F64" s="620"/>
      <c r="G64" s="612"/>
      <c r="H64" s="36"/>
      <c r="I64" s="19"/>
      <c r="J64" s="20"/>
      <c r="K64" s="20"/>
      <c r="L64" s="108"/>
      <c r="M64" s="89" t="s">
        <v>22</v>
      </c>
      <c r="N64" s="633">
        <v>26</v>
      </c>
      <c r="O64" s="547">
        <v>149</v>
      </c>
      <c r="P64" s="532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ht="36" customHeight="1" thickBot="1">
      <c r="A65" s="303"/>
      <c r="B65" s="740"/>
      <c r="C65" s="35" t="s">
        <v>74</v>
      </c>
      <c r="D65" s="339">
        <v>1014</v>
      </c>
      <c r="E65" s="339">
        <v>1014</v>
      </c>
      <c r="F65" s="620"/>
      <c r="G65" s="612"/>
      <c r="H65" s="36"/>
      <c r="I65" s="19"/>
      <c r="J65" s="20"/>
      <c r="K65" s="20"/>
      <c r="L65" s="37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ht="66" customHeight="1" thickBot="1">
      <c r="A66" s="301" t="s">
        <v>79</v>
      </c>
      <c r="B66" s="740" t="s">
        <v>80</v>
      </c>
      <c r="C66" s="35" t="s">
        <v>14</v>
      </c>
      <c r="D66" s="340">
        <f>D67+D68</f>
        <v>2381</v>
      </c>
      <c r="E66" s="340">
        <f>E67+E68</f>
        <v>2381</v>
      </c>
      <c r="F66" s="620">
        <f t="shared" si="1"/>
        <v>1</v>
      </c>
      <c r="G66" s="612">
        <f>E66/D66*100</f>
        <v>100</v>
      </c>
      <c r="H66" s="79">
        <f>I66+J66+K66</f>
        <v>45</v>
      </c>
      <c r="I66" s="19">
        <f>IF(G66=100,25,IF((G66&gt;90)*(G66&lt;100),0,IF((G66&gt;70)*(G66&lt;90),-10,-25)))</f>
        <v>25</v>
      </c>
      <c r="J66" s="20">
        <f>IF((F66&gt;0)*(F66&lt;5),10,0)</f>
        <v>10</v>
      </c>
      <c r="K66" s="20">
        <f t="shared" si="5"/>
        <v>10</v>
      </c>
      <c r="L66" s="108">
        <f>IF(SUM(N67:P67)=SUM(N68:P68),1,IF(SUM(N67:P67)&lt;SUM(N68:P68),1,2))</f>
        <v>2</v>
      </c>
      <c r="M66" s="88" t="s">
        <v>15</v>
      </c>
      <c r="N66" s="501" t="s">
        <v>81</v>
      </c>
      <c r="O66" s="504" t="s">
        <v>82</v>
      </c>
      <c r="P66" s="506" t="s">
        <v>83</v>
      </c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ht="28.5" customHeight="1" thickBot="1">
      <c r="A67" s="302"/>
      <c r="B67" s="740"/>
      <c r="C67" s="35" t="s">
        <v>19</v>
      </c>
      <c r="D67" s="339">
        <v>1560</v>
      </c>
      <c r="E67" s="339">
        <v>1560</v>
      </c>
      <c r="F67" s="620"/>
      <c r="G67" s="612"/>
      <c r="H67" s="79"/>
      <c r="I67" s="19"/>
      <c r="J67" s="20"/>
      <c r="K67" s="20"/>
      <c r="L67" s="108"/>
      <c r="M67" s="479" t="s">
        <v>20</v>
      </c>
      <c r="N67" s="586">
        <v>5300</v>
      </c>
      <c r="O67" s="624">
        <v>100</v>
      </c>
      <c r="P67" s="548">
        <v>100</v>
      </c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ht="36" customHeight="1" thickBot="1">
      <c r="A68" s="303"/>
      <c r="B68" s="740"/>
      <c r="C68" s="35" t="s">
        <v>74</v>
      </c>
      <c r="D68" s="339">
        <v>821</v>
      </c>
      <c r="E68" s="339">
        <v>821</v>
      </c>
      <c r="F68" s="620"/>
      <c r="G68" s="612"/>
      <c r="H68" s="79"/>
      <c r="I68" s="19"/>
      <c r="J68" s="20"/>
      <c r="K68" s="20"/>
      <c r="L68" s="108"/>
      <c r="M68" s="89" t="s">
        <v>22</v>
      </c>
      <c r="N68" s="633">
        <v>5275</v>
      </c>
      <c r="O68" s="632">
        <v>100</v>
      </c>
      <c r="P68" s="547">
        <v>100</v>
      </c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ht="104.25" customHeight="1" thickBot="1">
      <c r="A69" s="301" t="s">
        <v>84</v>
      </c>
      <c r="B69" s="740" t="s">
        <v>476</v>
      </c>
      <c r="C69" s="46" t="s">
        <v>14</v>
      </c>
      <c r="D69" s="340">
        <f>D70+D71+D72+D73</f>
        <v>2400</v>
      </c>
      <c r="E69" s="340">
        <f>E70+E71+E72+E73</f>
        <v>2400</v>
      </c>
      <c r="F69" s="620">
        <f t="shared" si="1"/>
        <v>1</v>
      </c>
      <c r="G69" s="612">
        <f>E69/D69*100</f>
        <v>100</v>
      </c>
      <c r="H69" s="36">
        <f>I69+J69+K69</f>
        <v>90</v>
      </c>
      <c r="I69" s="19">
        <f>IF(G69=100,25,IF((G69&gt;90)*(G69&lt;100),0,IF((G69&gt;70)*(G69&lt;90),-10,-25)))</f>
        <v>25</v>
      </c>
      <c r="J69" s="20">
        <f>IF((F69&gt;0)*(F69&lt;5),10,0)</f>
        <v>10</v>
      </c>
      <c r="K69" s="20">
        <f t="shared" si="5"/>
        <v>55</v>
      </c>
      <c r="L69" s="108">
        <f>IF(SUM(M70:Y70)=SUM(M71:Y71),1,2)</f>
        <v>1</v>
      </c>
      <c r="M69" s="88" t="s">
        <v>15</v>
      </c>
      <c r="N69" s="520" t="s">
        <v>85</v>
      </c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ht="24.75" customHeight="1" thickBot="1">
      <c r="A70" s="302"/>
      <c r="B70" s="740"/>
      <c r="C70" s="46" t="s">
        <v>19</v>
      </c>
      <c r="D70" s="341">
        <v>2400</v>
      </c>
      <c r="E70" s="341">
        <v>2400</v>
      </c>
      <c r="F70" s="17"/>
      <c r="G70" s="17"/>
      <c r="H70" s="36"/>
      <c r="I70" s="19"/>
      <c r="J70" s="20"/>
      <c r="K70" s="20"/>
      <c r="L70" s="108"/>
      <c r="M70" s="476" t="s">
        <v>20</v>
      </c>
      <c r="N70" s="546">
        <v>0</v>
      </c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 ht="26.25" customHeight="1" thickBot="1">
      <c r="A71" s="302"/>
      <c r="B71" s="740"/>
      <c r="C71" s="46" t="s">
        <v>21</v>
      </c>
      <c r="D71" s="340">
        <v>0</v>
      </c>
      <c r="E71" s="340">
        <v>0</v>
      </c>
      <c r="F71" s="17"/>
      <c r="G71" s="17"/>
      <c r="H71" s="36"/>
      <c r="I71" s="19"/>
      <c r="J71" s="20"/>
      <c r="K71" s="20"/>
      <c r="L71" s="108"/>
      <c r="M71" s="477" t="s">
        <v>22</v>
      </c>
      <c r="N71" s="547">
        <v>0</v>
      </c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ht="36" customHeight="1" thickBot="1">
      <c r="A72" s="302"/>
      <c r="B72" s="740"/>
      <c r="C72" s="46" t="s">
        <v>73</v>
      </c>
      <c r="D72" s="340">
        <v>0</v>
      </c>
      <c r="E72" s="340">
        <v>0</v>
      </c>
      <c r="F72" s="17"/>
      <c r="G72" s="17"/>
      <c r="H72" s="36"/>
      <c r="I72" s="19"/>
      <c r="J72" s="20"/>
      <c r="K72" s="20"/>
      <c r="L72" s="37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 ht="78" customHeight="1" thickBot="1">
      <c r="A73" s="303"/>
      <c r="B73" s="740"/>
      <c r="C73" s="35"/>
      <c r="D73" s="78"/>
      <c r="E73" s="78"/>
      <c r="F73" s="17"/>
      <c r="G73" s="17"/>
      <c r="H73" s="36"/>
      <c r="I73" s="19"/>
      <c r="J73" s="20"/>
      <c r="K73" s="20"/>
      <c r="L73" s="108"/>
      <c r="M73" s="88" t="s">
        <v>15</v>
      </c>
      <c r="N73" s="533" t="s">
        <v>473</v>
      </c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 ht="33" customHeight="1" thickBot="1">
      <c r="A74" s="741"/>
      <c r="B74" s="744"/>
      <c r="C74" s="48"/>
      <c r="D74" s="746" t="s">
        <v>41</v>
      </c>
      <c r="E74" s="747"/>
      <c r="F74" s="747"/>
      <c r="G74" s="747"/>
      <c r="H74" s="747"/>
      <c r="I74" s="747"/>
      <c r="J74" s="747"/>
      <c r="K74" s="748"/>
      <c r="L74" s="487">
        <f>IF(SUM(M74:Y74)=SUM(M75:Y75),1,2)</f>
        <v>1</v>
      </c>
      <c r="M74" s="479" t="s">
        <v>20</v>
      </c>
      <c r="N74" s="548">
        <v>0</v>
      </c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 ht="21" customHeight="1" thickBot="1">
      <c r="A75" s="742"/>
      <c r="B75" s="744"/>
      <c r="C75" s="48"/>
      <c r="D75" s="80">
        <v>0</v>
      </c>
      <c r="E75" s="80">
        <v>0</v>
      </c>
      <c r="F75" s="51"/>
      <c r="G75" s="51"/>
      <c r="H75" s="80"/>
      <c r="I75" s="95"/>
      <c r="J75" s="49"/>
      <c r="K75" s="49"/>
      <c r="L75" s="487"/>
      <c r="M75" s="89" t="s">
        <v>22</v>
      </c>
      <c r="N75" s="547">
        <v>0</v>
      </c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0" ht="26.25" customHeight="1">
      <c r="A76" s="742"/>
      <c r="B76" s="744"/>
      <c r="C76" s="48"/>
      <c r="D76" s="80">
        <v>0</v>
      </c>
      <c r="E76" s="80">
        <v>0</v>
      </c>
      <c r="F76" s="51"/>
      <c r="G76" s="51"/>
      <c r="H76" s="80"/>
      <c r="I76" s="95"/>
      <c r="J76" s="49"/>
      <c r="K76" s="49"/>
      <c r="L76" s="49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 ht="36.75" customHeight="1" thickBot="1">
      <c r="A77" s="743"/>
      <c r="B77" s="745"/>
      <c r="C77" s="52"/>
      <c r="D77" s="81">
        <v>0</v>
      </c>
      <c r="E77" s="81">
        <v>0</v>
      </c>
      <c r="F77" s="54"/>
      <c r="G77" s="54"/>
      <c r="H77" s="81"/>
      <c r="I77" s="471"/>
      <c r="J77" s="472"/>
      <c r="K77" s="472"/>
      <c r="L77" s="472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30" ht="84" customHeight="1" thickBot="1">
      <c r="A78" s="298">
        <v>8</v>
      </c>
      <c r="B78" s="559" t="s">
        <v>481</v>
      </c>
      <c r="C78" s="82" t="s">
        <v>14</v>
      </c>
      <c r="D78" s="604">
        <f>D82+D85+D87+D89+D91</f>
        <v>18597.248590000003</v>
      </c>
      <c r="E78" s="591">
        <f>E82+E85+E87+E89+E91</f>
        <v>18597.248590000003</v>
      </c>
      <c r="F78" s="494">
        <f t="shared" ref="F78:F107" si="6">E78/D78*100%</f>
        <v>1</v>
      </c>
      <c r="G78" s="613">
        <f>E78/D78*100</f>
        <v>100</v>
      </c>
      <c r="H78" s="537">
        <f>(H82*E82+H85*E85+H87*E87+H89*E89+H91*E91)/E78</f>
        <v>79.921380321775843</v>
      </c>
      <c r="I78" s="12"/>
      <c r="J78" s="13"/>
      <c r="K78" s="13"/>
      <c r="L78" s="14">
        <f>IF(SUM(M79:Y79)=SUM(M80:Y80),1,2)</f>
        <v>2</v>
      </c>
      <c r="M78" s="15" t="s">
        <v>15</v>
      </c>
      <c r="N78" s="519" t="s">
        <v>398</v>
      </c>
      <c r="O78" s="504" t="s">
        <v>86</v>
      </c>
      <c r="P78" s="504" t="s">
        <v>87</v>
      </c>
      <c r="Q78" s="504" t="s">
        <v>399</v>
      </c>
      <c r="R78" s="504" t="s">
        <v>88</v>
      </c>
      <c r="S78" s="506" t="s">
        <v>93</v>
      </c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 ht="36.75" customHeight="1" thickBot="1">
      <c r="A79" s="314"/>
      <c r="B79" s="83"/>
      <c r="C79" s="84" t="s">
        <v>19</v>
      </c>
      <c r="D79" s="266">
        <f>D83+D86+D88+D90+D92</f>
        <v>18597.248590000003</v>
      </c>
      <c r="E79" s="266">
        <f>E83+E86+E88+E90+E92</f>
        <v>18597.248590000003</v>
      </c>
      <c r="F79" s="17"/>
      <c r="G79" s="17"/>
      <c r="H79" s="18"/>
      <c r="I79" s="19"/>
      <c r="J79" s="20"/>
      <c r="K79" s="20"/>
      <c r="L79" s="21"/>
      <c r="M79" s="66" t="s">
        <v>20</v>
      </c>
      <c r="N79" s="623">
        <v>50</v>
      </c>
      <c r="O79" s="322">
        <v>8.8000000000000007</v>
      </c>
      <c r="P79" s="624">
        <v>91.26</v>
      </c>
      <c r="Q79" s="624">
        <v>1200</v>
      </c>
      <c r="R79" s="624">
        <v>59</v>
      </c>
      <c r="S79" s="624">
        <v>7.24</v>
      </c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 ht="30" customHeight="1" thickBot="1">
      <c r="A80" s="314"/>
      <c r="B80" s="83"/>
      <c r="C80" s="84" t="s">
        <v>21</v>
      </c>
      <c r="D80" s="266">
        <v>0</v>
      </c>
      <c r="E80" s="266">
        <v>0</v>
      </c>
      <c r="F80" s="17"/>
      <c r="G80" s="17"/>
      <c r="H80" s="18"/>
      <c r="I80" s="19"/>
      <c r="J80" s="20"/>
      <c r="K80" s="20"/>
      <c r="L80" s="21"/>
      <c r="M80" s="67" t="s">
        <v>22</v>
      </c>
      <c r="N80" s="636">
        <v>15</v>
      </c>
      <c r="O80" s="322">
        <v>8.8000000000000007</v>
      </c>
      <c r="P80" s="322">
        <v>91.26</v>
      </c>
      <c r="Q80" s="322">
        <v>1200</v>
      </c>
      <c r="R80" s="322">
        <v>59</v>
      </c>
      <c r="S80" s="322">
        <v>7.24</v>
      </c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:30" ht="31.5" customHeight="1" thickBot="1">
      <c r="A81" s="300"/>
      <c r="B81" s="75"/>
      <c r="C81" s="24" t="s">
        <v>73</v>
      </c>
      <c r="D81" s="265"/>
      <c r="E81" s="265"/>
      <c r="F81" s="25"/>
      <c r="G81" s="25"/>
      <c r="H81" s="85"/>
      <c r="I81" s="27"/>
      <c r="J81" s="28"/>
      <c r="K81" s="28"/>
      <c r="L81" s="29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ht="88.5" customHeight="1" thickBot="1">
      <c r="A82" s="301" t="s">
        <v>89</v>
      </c>
      <c r="B82" s="749" t="s">
        <v>90</v>
      </c>
      <c r="C82" s="86" t="s">
        <v>14</v>
      </c>
      <c r="D82" s="605">
        <f>D83</f>
        <v>4315.0615100000005</v>
      </c>
      <c r="E82" s="605">
        <f t="shared" ref="E82" si="7">E83</f>
        <v>4315.0615100000005</v>
      </c>
      <c r="F82" s="493">
        <f t="shared" si="6"/>
        <v>1</v>
      </c>
      <c r="G82" s="342">
        <f t="shared" ref="G82" si="8">E82/D82*100</f>
        <v>100</v>
      </c>
      <c r="H82" s="31">
        <f>J82+K82</f>
        <v>50</v>
      </c>
      <c r="I82" s="32">
        <f>IF(G82=100,25,IF((G82&gt;90)*(G82&lt;100),0,IF((G82&gt;70)*(G82&lt;90),-10,-25)))</f>
        <v>25</v>
      </c>
      <c r="J82" s="33">
        <f>IF((F82&gt;0)*(F82&lt;5),20,0)</f>
        <v>20</v>
      </c>
      <c r="K82" s="33">
        <f>IF(L82=1,60,30)</f>
        <v>30</v>
      </c>
      <c r="L82" s="34">
        <f>IF(SUM(N83:O83)=SUM(N84:O84),1,2)</f>
        <v>2</v>
      </c>
      <c r="M82" s="15" t="s">
        <v>15</v>
      </c>
      <c r="N82" s="501" t="s">
        <v>91</v>
      </c>
      <c r="O82" s="504" t="s">
        <v>398</v>
      </c>
      <c r="P82" s="504" t="s">
        <v>391</v>
      </c>
      <c r="Q82" s="504" t="s">
        <v>392</v>
      </c>
      <c r="R82" s="521" t="s">
        <v>394</v>
      </c>
      <c r="S82" s="504" t="s">
        <v>86</v>
      </c>
      <c r="T82" s="504" t="s">
        <v>395</v>
      </c>
      <c r="U82" s="504" t="s">
        <v>92</v>
      </c>
      <c r="V82" s="504" t="s">
        <v>399</v>
      </c>
      <c r="W82" s="504" t="s">
        <v>396</v>
      </c>
      <c r="X82" s="504" t="s">
        <v>397</v>
      </c>
      <c r="Y82" s="504" t="s">
        <v>93</v>
      </c>
      <c r="Z82" s="504" t="s">
        <v>94</v>
      </c>
      <c r="AA82" s="324" t="s">
        <v>95</v>
      </c>
      <c r="AB82" s="5"/>
      <c r="AC82" s="5"/>
      <c r="AD82" s="5"/>
    </row>
    <row r="83" spans="1:30" ht="36" customHeight="1" thickBot="1">
      <c r="A83" s="302"/>
      <c r="B83" s="709"/>
      <c r="C83" s="87" t="s">
        <v>19</v>
      </c>
      <c r="D83" s="606">
        <v>4315.0615100000005</v>
      </c>
      <c r="E83" s="606">
        <v>4315.0615100000005</v>
      </c>
      <c r="F83" s="493"/>
      <c r="G83" s="342"/>
      <c r="H83" s="36"/>
      <c r="I83" s="32"/>
      <c r="J83" s="33"/>
      <c r="K83" s="20"/>
      <c r="L83" s="37"/>
      <c r="M83" s="66" t="s">
        <v>20</v>
      </c>
      <c r="N83" s="623">
        <v>99.5</v>
      </c>
      <c r="O83" s="624">
        <v>50</v>
      </c>
      <c r="P83" s="624"/>
      <c r="Q83" s="624"/>
      <c r="R83" s="637"/>
      <c r="S83" s="624"/>
      <c r="T83" s="624"/>
      <c r="U83" s="624"/>
      <c r="V83" s="624"/>
      <c r="W83" s="624"/>
      <c r="X83" s="624"/>
      <c r="Y83" s="624"/>
      <c r="Z83" s="624"/>
      <c r="AA83" s="322"/>
      <c r="AB83" s="5"/>
      <c r="AC83" s="5"/>
      <c r="AD83" s="5"/>
    </row>
    <row r="84" spans="1:30" ht="28.5" customHeight="1" thickBot="1">
      <c r="A84" s="303"/>
      <c r="B84" s="710"/>
      <c r="C84" s="87"/>
      <c r="D84" s="606"/>
      <c r="E84" s="606"/>
      <c r="F84" s="493"/>
      <c r="G84" s="342"/>
      <c r="H84" s="36"/>
      <c r="I84" s="32"/>
      <c r="J84" s="33"/>
      <c r="K84" s="20"/>
      <c r="L84" s="37"/>
      <c r="M84" s="67" t="s">
        <v>22</v>
      </c>
      <c r="N84" s="636">
        <v>99.5</v>
      </c>
      <c r="O84" s="322">
        <v>15</v>
      </c>
      <c r="P84" s="322"/>
      <c r="Q84" s="322"/>
      <c r="R84" s="637"/>
      <c r="S84" s="322"/>
      <c r="T84" s="322"/>
      <c r="U84" s="322"/>
      <c r="V84" s="322"/>
      <c r="W84" s="322"/>
      <c r="X84" s="322"/>
      <c r="Y84" s="322"/>
      <c r="Z84" s="322"/>
      <c r="AA84" s="322"/>
      <c r="AB84" s="5"/>
      <c r="AC84" s="5"/>
      <c r="AD84" s="5"/>
    </row>
    <row r="85" spans="1:30" ht="34.5" customHeight="1" thickBot="1">
      <c r="A85" s="301" t="s">
        <v>96</v>
      </c>
      <c r="B85" s="750" t="s">
        <v>97</v>
      </c>
      <c r="C85" s="87" t="s">
        <v>14</v>
      </c>
      <c r="D85" s="607">
        <f>D86</f>
        <v>370.80338</v>
      </c>
      <c r="E85" s="607">
        <f>E86</f>
        <v>370.80338</v>
      </c>
      <c r="F85" s="493">
        <f t="shared" si="6"/>
        <v>1</v>
      </c>
      <c r="G85" s="342">
        <f>E85/D85*100</f>
        <v>100</v>
      </c>
      <c r="H85" s="36">
        <f>J85+K85</f>
        <v>50</v>
      </c>
      <c r="I85" s="32">
        <f t="shared" ref="I85:I98" si="9">IF(G85=100,25,IF((G85&gt;90)*(G85&lt;100),0,IF((G85&gt;70)*(G85&lt;90),-10,-25)))</f>
        <v>25</v>
      </c>
      <c r="J85" s="33">
        <f>IF((F85&gt;0)*(F85&lt;5),20,0)</f>
        <v>20</v>
      </c>
      <c r="K85" s="20">
        <f>IF(L85=1,60,30)</f>
        <v>30</v>
      </c>
      <c r="L85" s="37">
        <f>IF(SUM(M85:Z85)=SUM(M86:Z86),1,2)</f>
        <v>2</v>
      </c>
      <c r="M85" s="66" t="s">
        <v>20</v>
      </c>
      <c r="N85" s="636"/>
      <c r="O85" s="322"/>
      <c r="P85" s="322">
        <v>1</v>
      </c>
      <c r="Q85" s="322">
        <v>16</v>
      </c>
      <c r="R85" s="489">
        <v>14</v>
      </c>
      <c r="S85" s="322"/>
      <c r="T85" s="322"/>
      <c r="U85" s="322"/>
      <c r="V85" s="322"/>
      <c r="W85" s="322"/>
      <c r="X85" s="322"/>
      <c r="Y85" s="322"/>
      <c r="Z85" s="322"/>
      <c r="AA85" s="322"/>
      <c r="AB85" s="5"/>
      <c r="AC85" s="5"/>
      <c r="AD85" s="5"/>
    </row>
    <row r="86" spans="1:30" ht="46.5" customHeight="1" thickBot="1">
      <c r="A86" s="303"/>
      <c r="B86" s="750"/>
      <c r="C86" s="87" t="s">
        <v>19</v>
      </c>
      <c r="D86" s="607">
        <v>370.80338</v>
      </c>
      <c r="E86" s="607">
        <v>370.80338</v>
      </c>
      <c r="F86" s="493"/>
      <c r="G86" s="342">
        <f t="shared" ref="G86:G91" si="10">E86/D86*100</f>
        <v>100</v>
      </c>
      <c r="H86" s="36"/>
      <c r="I86" s="32"/>
      <c r="J86" s="33"/>
      <c r="K86" s="20"/>
      <c r="L86" s="37"/>
      <c r="M86" s="67" t="s">
        <v>22</v>
      </c>
      <c r="N86" s="636"/>
      <c r="O86" s="322"/>
      <c r="P86" s="322">
        <v>4</v>
      </c>
      <c r="Q86" s="322" t="s">
        <v>393</v>
      </c>
      <c r="R86" s="489">
        <v>8.8699999999999992</v>
      </c>
      <c r="S86" s="322"/>
      <c r="T86" s="322"/>
      <c r="U86" s="322"/>
      <c r="V86" s="322"/>
      <c r="W86" s="322"/>
      <c r="X86" s="322"/>
      <c r="Y86" s="322"/>
      <c r="Z86" s="322"/>
      <c r="AA86" s="322"/>
      <c r="AB86" s="5"/>
      <c r="AC86" s="5"/>
      <c r="AD86" s="5"/>
    </row>
    <row r="87" spans="1:30" ht="34.5" customHeight="1" thickBot="1">
      <c r="A87" s="301" t="s">
        <v>260</v>
      </c>
      <c r="B87" s="750" t="s">
        <v>99</v>
      </c>
      <c r="C87" s="87" t="s">
        <v>14</v>
      </c>
      <c r="D87" s="607">
        <f>D88</f>
        <v>11031.909509999999</v>
      </c>
      <c r="E87" s="607">
        <f t="shared" ref="E87" si="11">E88</f>
        <v>11031.909509999999</v>
      </c>
      <c r="F87" s="493">
        <f t="shared" si="6"/>
        <v>1</v>
      </c>
      <c r="G87" s="342">
        <f t="shared" si="10"/>
        <v>100</v>
      </c>
      <c r="H87" s="79">
        <f>I87+J87+K87</f>
        <v>90</v>
      </c>
      <c r="I87" s="32">
        <f t="shared" si="9"/>
        <v>25</v>
      </c>
      <c r="J87" s="33">
        <f>IF((F87&gt;0)*(F87&lt;5),10,0)</f>
        <v>10</v>
      </c>
      <c r="K87" s="20">
        <f t="shared" ref="K87:K91" si="12">IF(L87=1,55,10)</f>
        <v>55</v>
      </c>
      <c r="L87" s="37">
        <f>IF(SUM(M87:Z87)=SUM(M88:Z88),1,IF(SUM(M87:Z87)&lt;SUM(M88:Z88),1,2))</f>
        <v>1</v>
      </c>
      <c r="M87" s="67" t="s">
        <v>20</v>
      </c>
      <c r="N87" s="636"/>
      <c r="O87" s="322"/>
      <c r="P87" s="322"/>
      <c r="Q87" s="322"/>
      <c r="R87" s="637"/>
      <c r="S87" s="322">
        <v>8.8000000000000007</v>
      </c>
      <c r="T87" s="322">
        <v>59</v>
      </c>
      <c r="U87" s="322">
        <v>91.26</v>
      </c>
      <c r="V87" s="322">
        <v>1200</v>
      </c>
      <c r="W87" s="322"/>
      <c r="X87" s="322"/>
      <c r="Y87" s="322"/>
      <c r="Z87" s="322"/>
      <c r="AA87" s="322"/>
      <c r="AB87" s="5"/>
      <c r="AC87" s="5"/>
      <c r="AD87" s="5"/>
    </row>
    <row r="88" spans="1:30" ht="54" customHeight="1" thickBot="1">
      <c r="A88" s="303"/>
      <c r="B88" s="750"/>
      <c r="C88" s="87" t="s">
        <v>19</v>
      </c>
      <c r="D88" s="607">
        <v>11031.909509999999</v>
      </c>
      <c r="E88" s="607">
        <v>11031.909509999999</v>
      </c>
      <c r="F88" s="493"/>
      <c r="G88" s="342"/>
      <c r="H88" s="36"/>
      <c r="I88" s="32"/>
      <c r="J88" s="33"/>
      <c r="K88" s="20"/>
      <c r="L88" s="37"/>
      <c r="M88" s="67" t="s">
        <v>22</v>
      </c>
      <c r="N88" s="636"/>
      <c r="O88" s="322"/>
      <c r="P88" s="322"/>
      <c r="Q88" s="322"/>
      <c r="R88" s="637"/>
      <c r="S88" s="322">
        <v>8.8000000000000007</v>
      </c>
      <c r="T88" s="322">
        <v>59</v>
      </c>
      <c r="U88" s="322">
        <v>91.26</v>
      </c>
      <c r="V88" s="322">
        <v>1200</v>
      </c>
      <c r="W88" s="322"/>
      <c r="X88" s="322"/>
      <c r="Y88" s="322"/>
      <c r="Z88" s="322"/>
      <c r="AA88" s="322"/>
      <c r="AB88" s="5"/>
      <c r="AC88" s="5"/>
      <c r="AD88" s="5"/>
    </row>
    <row r="89" spans="1:30" ht="33" customHeight="1" thickBot="1">
      <c r="A89" s="301" t="s">
        <v>98</v>
      </c>
      <c r="B89" s="750" t="s">
        <v>101</v>
      </c>
      <c r="C89" s="87" t="s">
        <v>14</v>
      </c>
      <c r="D89" s="607">
        <f>D90</f>
        <v>2687.41419</v>
      </c>
      <c r="E89" s="607">
        <f>E90</f>
        <v>2687.41419</v>
      </c>
      <c r="F89" s="493">
        <f t="shared" si="6"/>
        <v>1</v>
      </c>
      <c r="G89" s="342">
        <f t="shared" si="10"/>
        <v>100</v>
      </c>
      <c r="H89" s="36">
        <f>I89+J89+K89</f>
        <v>90</v>
      </c>
      <c r="I89" s="32">
        <f t="shared" si="9"/>
        <v>25</v>
      </c>
      <c r="J89" s="33">
        <f>IF((F89&gt;0)*(F89&lt;5),10,0)</f>
        <v>10</v>
      </c>
      <c r="K89" s="20">
        <f t="shared" si="12"/>
        <v>55</v>
      </c>
      <c r="L89" s="37">
        <f>IF(SUM(M89:Z89)=SUM(M90:Z90),1,2)</f>
        <v>1</v>
      </c>
      <c r="M89" s="66" t="s">
        <v>20</v>
      </c>
      <c r="N89" s="636"/>
      <c r="O89" s="322"/>
      <c r="P89" s="322"/>
      <c r="Q89" s="322"/>
      <c r="R89" s="637"/>
      <c r="S89" s="322"/>
      <c r="T89" s="322"/>
      <c r="U89" s="322"/>
      <c r="V89" s="322"/>
      <c r="W89" s="322">
        <v>100</v>
      </c>
      <c r="X89" s="322">
        <v>100</v>
      </c>
      <c r="Y89" s="322"/>
      <c r="Z89" s="322"/>
      <c r="AA89" s="322"/>
      <c r="AB89" s="5"/>
      <c r="AC89" s="5"/>
      <c r="AD89" s="5"/>
    </row>
    <row r="90" spans="1:30" ht="31.5" customHeight="1" thickBot="1">
      <c r="A90" s="303"/>
      <c r="B90" s="750"/>
      <c r="C90" s="87" t="s">
        <v>19</v>
      </c>
      <c r="D90" s="607">
        <v>2687.41419</v>
      </c>
      <c r="E90" s="607">
        <v>2687.41419</v>
      </c>
      <c r="F90" s="493"/>
      <c r="G90" s="342">
        <f t="shared" si="10"/>
        <v>100</v>
      </c>
      <c r="H90" s="36"/>
      <c r="I90" s="32"/>
      <c r="J90" s="33"/>
      <c r="K90" s="20"/>
      <c r="L90" s="37"/>
      <c r="M90" s="67" t="s">
        <v>22</v>
      </c>
      <c r="N90" s="636"/>
      <c r="O90" s="322"/>
      <c r="P90" s="322"/>
      <c r="Q90" s="322"/>
      <c r="R90" s="637"/>
      <c r="S90" s="322"/>
      <c r="T90" s="322"/>
      <c r="U90" s="322"/>
      <c r="V90" s="322"/>
      <c r="W90" s="322">
        <v>100</v>
      </c>
      <c r="X90" s="322">
        <v>100</v>
      </c>
      <c r="Y90" s="322"/>
      <c r="Z90" s="322"/>
      <c r="AA90" s="322"/>
      <c r="AB90" s="5"/>
      <c r="AC90" s="5"/>
      <c r="AD90" s="5"/>
    </row>
    <row r="91" spans="1:30" ht="33" customHeight="1" thickBot="1">
      <c r="A91" s="301" t="s">
        <v>100</v>
      </c>
      <c r="B91" s="750" t="s">
        <v>102</v>
      </c>
      <c r="C91" s="87" t="s">
        <v>14</v>
      </c>
      <c r="D91" s="606">
        <f>D92</f>
        <v>192.06</v>
      </c>
      <c r="E91" s="606">
        <f>E92</f>
        <v>192.06</v>
      </c>
      <c r="F91" s="493">
        <f t="shared" si="6"/>
        <v>1</v>
      </c>
      <c r="G91" s="342">
        <f t="shared" si="10"/>
        <v>100</v>
      </c>
      <c r="H91" s="36">
        <f>I91+J91+K91</f>
        <v>90</v>
      </c>
      <c r="I91" s="32">
        <f t="shared" si="9"/>
        <v>25</v>
      </c>
      <c r="J91" s="33">
        <f>IF((F91&gt;0)*(F91&lt;5),10,0)</f>
        <v>10</v>
      </c>
      <c r="K91" s="20">
        <f t="shared" si="12"/>
        <v>55</v>
      </c>
      <c r="L91" s="37">
        <f>IF(SUM(M91:Z91)=SUM(M92:Z92),1,2)</f>
        <v>1</v>
      </c>
      <c r="M91" s="66" t="s">
        <v>20</v>
      </c>
      <c r="N91" s="636"/>
      <c r="O91" s="322"/>
      <c r="P91" s="322"/>
      <c r="Q91" s="322"/>
      <c r="R91" s="637"/>
      <c r="S91" s="322"/>
      <c r="T91" s="322"/>
      <c r="U91" s="322"/>
      <c r="V91" s="322"/>
      <c r="W91" s="322"/>
      <c r="X91" s="322"/>
      <c r="Y91" s="322">
        <v>7.24</v>
      </c>
      <c r="Z91" s="322">
        <v>0</v>
      </c>
      <c r="AA91" s="322">
        <v>0</v>
      </c>
      <c r="AB91" s="5"/>
      <c r="AC91" s="5"/>
      <c r="AD91" s="5"/>
    </row>
    <row r="92" spans="1:30" ht="26.25" customHeight="1" thickBot="1">
      <c r="A92" s="302"/>
      <c r="B92" s="750"/>
      <c r="C92" s="87" t="s">
        <v>19</v>
      </c>
      <c r="D92" s="606">
        <v>192.06</v>
      </c>
      <c r="E92" s="606">
        <v>192.06</v>
      </c>
      <c r="F92" s="17"/>
      <c r="G92" s="17"/>
      <c r="H92" s="36"/>
      <c r="I92" s="32"/>
      <c r="J92" s="20"/>
      <c r="K92" s="20"/>
      <c r="L92" s="37"/>
      <c r="M92" s="67" t="s">
        <v>22</v>
      </c>
      <c r="N92" s="636"/>
      <c r="O92" s="322"/>
      <c r="P92" s="322"/>
      <c r="Q92" s="322"/>
      <c r="R92" s="637"/>
      <c r="S92" s="322"/>
      <c r="T92" s="322"/>
      <c r="U92" s="322"/>
      <c r="V92" s="322"/>
      <c r="W92" s="322"/>
      <c r="X92" s="322"/>
      <c r="Y92" s="322">
        <v>7.24</v>
      </c>
      <c r="Z92" s="322">
        <v>0</v>
      </c>
      <c r="AA92" s="322">
        <v>0</v>
      </c>
      <c r="AB92" s="5"/>
      <c r="AC92" s="5"/>
      <c r="AD92" s="5"/>
    </row>
    <row r="93" spans="1:30" ht="43.5" customHeight="1" thickBot="1">
      <c r="A93" s="295"/>
      <c r="B93" s="751"/>
      <c r="C93" s="59"/>
      <c r="D93" s="74"/>
      <c r="E93" s="74"/>
      <c r="F93" s="38"/>
      <c r="G93" s="38"/>
      <c r="H93" s="39"/>
      <c r="I93" s="530"/>
      <c r="J93" s="41"/>
      <c r="K93" s="41"/>
      <c r="L93" s="42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1:30" ht="54.95" customHeight="1" thickBot="1">
      <c r="A94" s="292" t="s">
        <v>103</v>
      </c>
      <c r="B94" s="732" t="s">
        <v>104</v>
      </c>
      <c r="C94" s="11" t="s">
        <v>14</v>
      </c>
      <c r="D94" s="591">
        <f>D96+D98</f>
        <v>179.10000000000002</v>
      </c>
      <c r="E94" s="591">
        <f>E96+E98</f>
        <v>179.10000000000002</v>
      </c>
      <c r="F94" s="616">
        <f t="shared" si="6"/>
        <v>1</v>
      </c>
      <c r="G94" s="613">
        <f>E94/D94*100</f>
        <v>100</v>
      </c>
      <c r="H94" s="538">
        <f>(H96*E96+H98*E98)/E94</f>
        <v>73.752093802345044</v>
      </c>
      <c r="I94" s="12"/>
      <c r="J94" s="13"/>
      <c r="K94" s="13"/>
      <c r="L94" s="14">
        <f>IF(SUM(O95:O96)=SUM(P95:P96),1,2)</f>
        <v>1</v>
      </c>
      <c r="M94" s="15" t="s">
        <v>45</v>
      </c>
      <c r="N94" s="88" t="s">
        <v>46</v>
      </c>
      <c r="O94" s="89" t="s">
        <v>20</v>
      </c>
      <c r="P94" s="89" t="s">
        <v>22</v>
      </c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1:30" ht="54.95" customHeight="1" thickBot="1">
      <c r="A95" s="293"/>
      <c r="B95" s="734"/>
      <c r="C95" s="56" t="s">
        <v>19</v>
      </c>
      <c r="D95" s="265">
        <f>D97+D99</f>
        <v>179.10000000000002</v>
      </c>
      <c r="E95" s="265">
        <f>E97+E99</f>
        <v>179.10000000000002</v>
      </c>
      <c r="F95" s="617"/>
      <c r="G95" s="614"/>
      <c r="H95" s="57"/>
      <c r="I95" s="531"/>
      <c r="J95" s="28"/>
      <c r="K95" s="28"/>
      <c r="L95" s="29"/>
      <c r="M95" s="522" t="s">
        <v>105</v>
      </c>
      <c r="N95" s="523" t="s">
        <v>106</v>
      </c>
      <c r="O95" s="624">
        <v>0</v>
      </c>
      <c r="P95" s="624">
        <v>0</v>
      </c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1:30" ht="68.25" customHeight="1" thickBot="1">
      <c r="A96" s="294" t="s">
        <v>107</v>
      </c>
      <c r="B96" s="752" t="s">
        <v>108</v>
      </c>
      <c r="C96" s="45" t="s">
        <v>14</v>
      </c>
      <c r="D96" s="90">
        <f>D97</f>
        <v>141.80000000000001</v>
      </c>
      <c r="E96" s="90">
        <f>E97</f>
        <v>141.80000000000001</v>
      </c>
      <c r="F96" s="618">
        <f t="shared" si="6"/>
        <v>1</v>
      </c>
      <c r="G96" s="615">
        <f>E96/D96*100</f>
        <v>100</v>
      </c>
      <c r="H96" s="91">
        <f>J96+K96</f>
        <v>80</v>
      </c>
      <c r="I96" s="32">
        <f t="shared" si="9"/>
        <v>25</v>
      </c>
      <c r="J96" s="33">
        <f>IF((F96&gt;0)*(F96),20,0)</f>
        <v>20</v>
      </c>
      <c r="K96" s="33">
        <f>IF(L96=1,60,30)</f>
        <v>60</v>
      </c>
      <c r="L96" s="34">
        <f>IF(SUM(O95:O96)=SUM(P95:P96),1,2)</f>
        <v>1</v>
      </c>
      <c r="M96" s="524" t="s">
        <v>109</v>
      </c>
      <c r="N96" s="525" t="s">
        <v>110</v>
      </c>
      <c r="O96" s="638">
        <v>0</v>
      </c>
      <c r="P96" s="638">
        <v>0</v>
      </c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:37" ht="54.95" customHeight="1" thickBot="1">
      <c r="A97" s="295"/>
      <c r="B97" s="740"/>
      <c r="C97" s="46" t="s">
        <v>19</v>
      </c>
      <c r="D97" s="92">
        <v>141.80000000000001</v>
      </c>
      <c r="E97" s="92">
        <v>141.80000000000001</v>
      </c>
      <c r="F97" s="493"/>
      <c r="G97" s="612"/>
      <c r="H97" s="18"/>
      <c r="I97" s="32"/>
      <c r="J97" s="33"/>
      <c r="K97" s="20"/>
      <c r="L97" s="37"/>
      <c r="M97" s="15" t="s">
        <v>45</v>
      </c>
      <c r="N97" s="15" t="s">
        <v>46</v>
      </c>
      <c r="O97" s="89" t="s">
        <v>20</v>
      </c>
      <c r="P97" s="89" t="s">
        <v>22</v>
      </c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1:37" ht="43.5" customHeight="1">
      <c r="A98" s="296" t="s">
        <v>111</v>
      </c>
      <c r="B98" s="740" t="s">
        <v>112</v>
      </c>
      <c r="C98" s="46" t="s">
        <v>14</v>
      </c>
      <c r="D98" s="77">
        <f>D99</f>
        <v>37.299999999999997</v>
      </c>
      <c r="E98" s="77">
        <f>E99</f>
        <v>37.299999999999997</v>
      </c>
      <c r="F98" s="493">
        <f t="shared" si="6"/>
        <v>1</v>
      </c>
      <c r="G98" s="612">
        <f>E98/D98*100</f>
        <v>100</v>
      </c>
      <c r="H98" s="18">
        <f>J98+K98</f>
        <v>50</v>
      </c>
      <c r="I98" s="32">
        <f t="shared" si="9"/>
        <v>25</v>
      </c>
      <c r="J98" s="33">
        <f t="shared" ref="J98" si="13">IF((F98&gt;0)*(F98),20,0)</f>
        <v>20</v>
      </c>
      <c r="K98" s="20">
        <f>IF(L98=1,60,30)</f>
        <v>30</v>
      </c>
      <c r="L98" s="37">
        <f>IF(SUM(O98:O99)=SUM(P98:P99),1,IF(SUM(O98:O99)&gt;SUM(P98:P99),1,2))</f>
        <v>2</v>
      </c>
      <c r="M98" s="526" t="s">
        <v>113</v>
      </c>
      <c r="N98" s="523" t="s">
        <v>106</v>
      </c>
      <c r="O98" s="624">
        <v>13</v>
      </c>
      <c r="P98" s="624">
        <v>20</v>
      </c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:37" ht="69.75" customHeight="1" thickBot="1">
      <c r="A99" s="297"/>
      <c r="B99" s="740"/>
      <c r="C99" s="46" t="s">
        <v>19</v>
      </c>
      <c r="D99" s="77">
        <v>37.299999999999997</v>
      </c>
      <c r="E99" s="77">
        <v>37.299999999999997</v>
      </c>
      <c r="F99" s="17"/>
      <c r="G99" s="17"/>
      <c r="H99" s="18"/>
      <c r="I99" s="19"/>
      <c r="J99" s="20"/>
      <c r="K99" s="20"/>
      <c r="L99" s="37"/>
      <c r="M99" s="527" t="s">
        <v>114</v>
      </c>
      <c r="N99" s="528" t="s">
        <v>110</v>
      </c>
      <c r="O99" s="322">
        <v>0</v>
      </c>
      <c r="P99" s="322">
        <v>1</v>
      </c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7" ht="21" customHeight="1" thickBot="1">
      <c r="A100" s="297"/>
      <c r="B100" s="740"/>
      <c r="C100" s="46"/>
      <c r="D100" s="93"/>
      <c r="E100" s="93"/>
      <c r="F100" s="17"/>
      <c r="G100" s="17"/>
      <c r="H100" s="18"/>
      <c r="I100" s="19"/>
      <c r="J100" s="20"/>
      <c r="K100" s="20"/>
      <c r="L100" s="37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7" ht="54.95" customHeight="1" thickBot="1">
      <c r="A101" s="306">
        <v>10</v>
      </c>
      <c r="B101" s="723" t="s">
        <v>115</v>
      </c>
      <c r="C101" s="94" t="s">
        <v>14</v>
      </c>
      <c r="D101" s="724" t="s">
        <v>41</v>
      </c>
      <c r="E101" s="725"/>
      <c r="F101" s="725"/>
      <c r="G101" s="725"/>
      <c r="H101" s="725"/>
      <c r="I101" s="725"/>
      <c r="J101" s="725"/>
      <c r="K101" s="726"/>
      <c r="L101" s="49">
        <f>IF(SUM(O102:O105)=SUM(P102:P105),1,2)</f>
        <v>2</v>
      </c>
      <c r="M101" s="15" t="s">
        <v>45</v>
      </c>
      <c r="N101" s="88" t="s">
        <v>46</v>
      </c>
      <c r="O101" s="89" t="s">
        <v>20</v>
      </c>
      <c r="P101" s="89" t="s">
        <v>22</v>
      </c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3"/>
      <c r="AF101" s="63"/>
      <c r="AG101" s="63"/>
      <c r="AH101" s="63"/>
      <c r="AI101" s="63"/>
      <c r="AJ101" s="63"/>
      <c r="AK101" s="63"/>
    </row>
    <row r="102" spans="1:37" ht="80.25" customHeight="1" thickBot="1">
      <c r="A102" s="306"/>
      <c r="B102" s="723"/>
      <c r="C102" s="94" t="s">
        <v>19</v>
      </c>
      <c r="D102" s="94">
        <v>0</v>
      </c>
      <c r="E102" s="94">
        <v>0</v>
      </c>
      <c r="F102" s="51"/>
      <c r="G102" s="51"/>
      <c r="H102" s="95"/>
      <c r="I102" s="95"/>
      <c r="J102" s="49"/>
      <c r="K102" s="49"/>
      <c r="L102" s="49"/>
      <c r="M102" s="15" t="s">
        <v>116</v>
      </c>
      <c r="N102" s="505" t="s">
        <v>117</v>
      </c>
      <c r="O102" s="96">
        <v>0</v>
      </c>
      <c r="P102" s="96">
        <v>0</v>
      </c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3"/>
      <c r="AF102" s="63"/>
      <c r="AG102" s="63"/>
      <c r="AH102" s="63"/>
      <c r="AI102" s="63"/>
      <c r="AJ102" s="63"/>
      <c r="AK102" s="63"/>
    </row>
    <row r="103" spans="1:37" ht="105.75" customHeight="1" thickBot="1">
      <c r="A103" s="307" t="s">
        <v>118</v>
      </c>
      <c r="B103" s="727" t="s">
        <v>119</v>
      </c>
      <c r="C103" s="48" t="s">
        <v>14</v>
      </c>
      <c r="D103" s="724" t="s">
        <v>41</v>
      </c>
      <c r="E103" s="725"/>
      <c r="F103" s="725"/>
      <c r="G103" s="725"/>
      <c r="H103" s="725"/>
      <c r="I103" s="725"/>
      <c r="J103" s="725"/>
      <c r="K103" s="726"/>
      <c r="L103" s="49">
        <f>IF(SUM(O95:O96)=SUM(P95:P96),1,2)</f>
        <v>1</v>
      </c>
      <c r="M103" s="15" t="s">
        <v>120</v>
      </c>
      <c r="N103" s="505" t="s">
        <v>117</v>
      </c>
      <c r="O103" s="96">
        <v>0</v>
      </c>
      <c r="P103" s="96">
        <v>0</v>
      </c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3"/>
      <c r="AF103" s="63"/>
      <c r="AG103" s="63"/>
      <c r="AH103" s="63"/>
      <c r="AI103" s="63"/>
      <c r="AJ103" s="63"/>
      <c r="AK103" s="63"/>
    </row>
    <row r="104" spans="1:37" ht="54.95" customHeight="1" thickBot="1">
      <c r="A104" s="307"/>
      <c r="B104" s="727"/>
      <c r="C104" s="48" t="s">
        <v>19</v>
      </c>
      <c r="D104" s="94">
        <v>0</v>
      </c>
      <c r="E104" s="94">
        <v>0</v>
      </c>
      <c r="F104" s="51"/>
      <c r="G104" s="51"/>
      <c r="H104" s="495"/>
      <c r="I104" s="95"/>
      <c r="J104" s="49"/>
      <c r="K104" s="49"/>
      <c r="L104" s="49"/>
      <c r="M104" s="15" t="s">
        <v>121</v>
      </c>
      <c r="N104" s="529" t="s">
        <v>122</v>
      </c>
      <c r="O104" s="96">
        <v>0</v>
      </c>
      <c r="P104" s="96">
        <v>0</v>
      </c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3"/>
      <c r="AF104" s="63"/>
      <c r="AG104" s="63"/>
      <c r="AH104" s="63"/>
      <c r="AI104" s="63"/>
      <c r="AJ104" s="63"/>
      <c r="AK104" s="63"/>
    </row>
    <row r="105" spans="1:37" ht="71.25" customHeight="1" thickBot="1">
      <c r="A105" s="307" t="s">
        <v>123</v>
      </c>
      <c r="B105" s="727" t="s">
        <v>124</v>
      </c>
      <c r="C105" s="48" t="s">
        <v>14</v>
      </c>
      <c r="D105" s="724" t="s">
        <v>41</v>
      </c>
      <c r="E105" s="725"/>
      <c r="F105" s="725"/>
      <c r="G105" s="725"/>
      <c r="H105" s="725"/>
      <c r="I105" s="725"/>
      <c r="J105" s="725"/>
      <c r="K105" s="726"/>
      <c r="L105" s="49">
        <f>IF(SUM(O95:O96)=SUM(P95:P96),1,2)</f>
        <v>1</v>
      </c>
      <c r="M105" s="15" t="s">
        <v>125</v>
      </c>
      <c r="N105" s="505" t="s">
        <v>117</v>
      </c>
      <c r="O105" s="96">
        <v>98</v>
      </c>
      <c r="P105" s="96">
        <v>97</v>
      </c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3"/>
      <c r="AF105" s="63"/>
      <c r="AG105" s="63"/>
      <c r="AH105" s="63"/>
      <c r="AI105" s="63"/>
      <c r="AJ105" s="63"/>
      <c r="AK105" s="63"/>
    </row>
    <row r="106" spans="1:37" ht="54.95" customHeight="1" thickBot="1">
      <c r="A106" s="307"/>
      <c r="B106" s="728"/>
      <c r="C106" s="52" t="s">
        <v>19</v>
      </c>
      <c r="D106" s="97">
        <v>0</v>
      </c>
      <c r="E106" s="97">
        <v>0</v>
      </c>
      <c r="F106" s="54"/>
      <c r="G106" s="54"/>
      <c r="H106" s="488"/>
      <c r="I106" s="471"/>
      <c r="J106" s="472"/>
      <c r="K106" s="472"/>
      <c r="L106" s="47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3"/>
      <c r="AF106" s="63"/>
      <c r="AG106" s="63"/>
      <c r="AH106" s="63"/>
      <c r="AI106" s="63"/>
      <c r="AJ106" s="63"/>
      <c r="AK106" s="63"/>
    </row>
    <row r="107" spans="1:37" ht="102.75" customHeight="1" thickBot="1">
      <c r="A107" s="729">
        <v>11</v>
      </c>
      <c r="B107" s="732" t="s">
        <v>126</v>
      </c>
      <c r="C107" s="11" t="s">
        <v>14</v>
      </c>
      <c r="D107" s="608">
        <f t="shared" ref="D107:E110" si="14">D113+D117</f>
        <v>79732.21100000001</v>
      </c>
      <c r="E107" s="608">
        <f t="shared" si="14"/>
        <v>79732.21100000001</v>
      </c>
      <c r="F107" s="616">
        <f t="shared" si="6"/>
        <v>1</v>
      </c>
      <c r="G107" s="613">
        <f>E107/D107*100</f>
        <v>100</v>
      </c>
      <c r="H107" s="538">
        <f>(H113*E113+H117*E117)/E107</f>
        <v>89.999999999999986</v>
      </c>
      <c r="I107" s="12"/>
      <c r="J107" s="13"/>
      <c r="K107" s="13"/>
      <c r="L107" s="14">
        <f>IF(SUM(N108:T108)=SUM(N109:T109),1,IF(SUM(N108:T108)&lt;SUM(N109:T109),1,2))</f>
        <v>1</v>
      </c>
      <c r="M107" s="478" t="s">
        <v>15</v>
      </c>
      <c r="N107" s="483" t="s">
        <v>127</v>
      </c>
      <c r="O107" s="484" t="s">
        <v>411</v>
      </c>
      <c r="P107" s="484" t="s">
        <v>129</v>
      </c>
      <c r="Q107" s="484" t="s">
        <v>130</v>
      </c>
      <c r="R107" s="484" t="s">
        <v>131</v>
      </c>
      <c r="S107" s="484" t="s">
        <v>412</v>
      </c>
      <c r="T107" s="549" t="s">
        <v>413</v>
      </c>
      <c r="U107" s="325"/>
      <c r="V107" s="5"/>
      <c r="W107" s="5"/>
      <c r="X107" s="5"/>
      <c r="Y107" s="5"/>
      <c r="Z107" s="5"/>
      <c r="AA107" s="5"/>
      <c r="AB107" s="5"/>
      <c r="AC107" s="5"/>
      <c r="AD107" s="5"/>
    </row>
    <row r="108" spans="1:37" ht="33" customHeight="1" thickBot="1">
      <c r="A108" s="730"/>
      <c r="B108" s="733"/>
      <c r="C108" s="16" t="s">
        <v>19</v>
      </c>
      <c r="D108" s="609">
        <f t="shared" si="14"/>
        <v>27.210999999999999</v>
      </c>
      <c r="E108" s="609">
        <f t="shared" si="14"/>
        <v>27.210999999999999</v>
      </c>
      <c r="F108" s="17"/>
      <c r="G108" s="17"/>
      <c r="H108" s="18"/>
      <c r="I108" s="19"/>
      <c r="J108" s="20"/>
      <c r="K108" s="20"/>
      <c r="L108" s="21"/>
      <c r="M108" s="479" t="s">
        <v>20</v>
      </c>
      <c r="N108" s="623">
        <v>0</v>
      </c>
      <c r="O108" s="624">
        <v>0</v>
      </c>
      <c r="P108" s="624">
        <v>8</v>
      </c>
      <c r="Q108" s="624">
        <v>4.13</v>
      </c>
      <c r="R108" s="624">
        <v>25.1</v>
      </c>
      <c r="S108" s="624">
        <v>4</v>
      </c>
      <c r="T108" s="548">
        <v>1</v>
      </c>
      <c r="U108" s="109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7" ht="33" customHeight="1" thickBot="1">
      <c r="A109" s="730"/>
      <c r="B109" s="733"/>
      <c r="C109" s="16" t="s">
        <v>21</v>
      </c>
      <c r="D109" s="609">
        <f t="shared" si="14"/>
        <v>517</v>
      </c>
      <c r="E109" s="609">
        <f t="shared" si="14"/>
        <v>517</v>
      </c>
      <c r="F109" s="17"/>
      <c r="G109" s="17"/>
      <c r="H109" s="18"/>
      <c r="I109" s="19"/>
      <c r="J109" s="20"/>
      <c r="K109" s="20"/>
      <c r="L109" s="21"/>
      <c r="M109" s="89" t="s">
        <v>22</v>
      </c>
      <c r="N109" s="633">
        <v>0</v>
      </c>
      <c r="O109" s="633">
        <v>0</v>
      </c>
      <c r="P109" s="634">
        <v>8</v>
      </c>
      <c r="Q109" s="634">
        <v>4.13</v>
      </c>
      <c r="R109" s="634">
        <v>25.1</v>
      </c>
      <c r="S109" s="632">
        <v>4</v>
      </c>
      <c r="T109" s="547">
        <v>1</v>
      </c>
      <c r="U109" s="109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7" ht="92.25" customHeight="1" thickBot="1">
      <c r="A110" s="731"/>
      <c r="B110" s="734"/>
      <c r="C110" s="56" t="s">
        <v>73</v>
      </c>
      <c r="D110" s="610">
        <f t="shared" si="14"/>
        <v>79188</v>
      </c>
      <c r="E110" s="610">
        <f t="shared" si="14"/>
        <v>79188</v>
      </c>
      <c r="F110" s="25"/>
      <c r="G110" s="25"/>
      <c r="H110" s="57"/>
      <c r="I110" s="27"/>
      <c r="J110" s="28"/>
      <c r="K110" s="28"/>
      <c r="L110" s="473"/>
      <c r="M110" s="88" t="s">
        <v>15</v>
      </c>
      <c r="N110" s="480" t="s">
        <v>127</v>
      </c>
      <c r="O110" s="481" t="s">
        <v>128</v>
      </c>
      <c r="P110" s="481" t="s">
        <v>129</v>
      </c>
      <c r="Q110" s="481" t="s">
        <v>130</v>
      </c>
      <c r="R110" s="481" t="s">
        <v>131</v>
      </c>
      <c r="S110" s="481" t="s">
        <v>412</v>
      </c>
      <c r="T110" s="482" t="s">
        <v>413</v>
      </c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7" ht="36.75" customHeight="1" thickBot="1">
      <c r="A111" s="717" t="s">
        <v>132</v>
      </c>
      <c r="B111" s="735" t="s">
        <v>133</v>
      </c>
      <c r="C111" s="64" t="s">
        <v>14</v>
      </c>
      <c r="D111" s="737" t="s">
        <v>41</v>
      </c>
      <c r="E111" s="738"/>
      <c r="F111" s="738"/>
      <c r="G111" s="738"/>
      <c r="H111" s="738"/>
      <c r="I111" s="738"/>
      <c r="J111" s="738"/>
      <c r="K111" s="739"/>
      <c r="L111" s="474">
        <f>IF(SUM(M111:Y111)=SUM(M112:Y112),1,2)</f>
        <v>1</v>
      </c>
      <c r="M111" s="89" t="s">
        <v>20</v>
      </c>
      <c r="N111" s="636">
        <v>0</v>
      </c>
      <c r="O111" s="322">
        <v>0</v>
      </c>
      <c r="P111" s="322">
        <v>8</v>
      </c>
      <c r="Q111" s="322">
        <v>4.13</v>
      </c>
      <c r="R111" s="322">
        <v>25.1</v>
      </c>
      <c r="S111" s="322">
        <v>4</v>
      </c>
      <c r="T111" s="546">
        <v>1</v>
      </c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1:37" ht="31.5" customHeight="1" thickBot="1">
      <c r="A112" s="719"/>
      <c r="B112" s="736"/>
      <c r="C112" s="48" t="s">
        <v>19</v>
      </c>
      <c r="D112" s="98"/>
      <c r="E112" s="99"/>
      <c r="F112" s="54"/>
      <c r="G112" s="54"/>
      <c r="H112" s="488"/>
      <c r="I112" s="471"/>
      <c r="J112" s="472"/>
      <c r="K112" s="472"/>
      <c r="L112" s="496"/>
      <c r="M112" s="89" t="s">
        <v>22</v>
      </c>
      <c r="N112" s="633">
        <v>0</v>
      </c>
      <c r="O112" s="632">
        <v>0</v>
      </c>
      <c r="P112" s="632">
        <v>8</v>
      </c>
      <c r="Q112" s="632">
        <v>4.13</v>
      </c>
      <c r="R112" s="632">
        <v>25.1</v>
      </c>
      <c r="S112" s="632">
        <v>4</v>
      </c>
      <c r="T112" s="547">
        <v>1</v>
      </c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:30" ht="54" customHeight="1">
      <c r="A113" s="717" t="s">
        <v>134</v>
      </c>
      <c r="B113" s="720" t="s">
        <v>135</v>
      </c>
      <c r="C113" s="100" t="s">
        <v>14</v>
      </c>
      <c r="D113" s="101">
        <f>D114+D115+D116</f>
        <v>51727.211000000003</v>
      </c>
      <c r="E113" s="101">
        <f>E114+E115+E116</f>
        <v>51727.211000000003</v>
      </c>
      <c r="F113" s="493">
        <f t="shared" ref="F113" si="15">E113/D113*100%</f>
        <v>1</v>
      </c>
      <c r="G113" s="612">
        <f t="shared" ref="G113" si="16">E113/D113*100</f>
        <v>100</v>
      </c>
      <c r="H113" s="550">
        <f>I113+J113+K113</f>
        <v>90</v>
      </c>
      <c r="I113" s="334">
        <f>IF(G113=100,25,IF((G113&gt;90)*(G113&lt;100),0,IF((G113&gt;70)*(G113&lt;90),-10,IF((G113&gt;50)*(G113&lt;70),-25,-50))))</f>
        <v>25</v>
      </c>
      <c r="J113" s="334">
        <f>IF((F113&gt;0)*(F113&lt;5),10,0)</f>
        <v>10</v>
      </c>
      <c r="K113" s="334">
        <f>IF(L113=1,55,10)</f>
        <v>55</v>
      </c>
      <c r="L113" s="37">
        <f>IF(SUM(N111:R111)=SUM(N112:R112),1,IF(SUM(N111:R111)&lt;SUM(N112:R112),1,2))</f>
        <v>1</v>
      </c>
      <c r="M113" s="111"/>
      <c r="N113" s="328"/>
      <c r="O113" s="328"/>
      <c r="P113" s="463"/>
      <c r="Q113" s="463"/>
      <c r="R113" s="463"/>
      <c r="S113" s="328"/>
      <c r="T113" s="328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1:30" ht="37.5" customHeight="1">
      <c r="A114" s="718"/>
      <c r="B114" s="721"/>
      <c r="C114" s="102" t="s">
        <v>19</v>
      </c>
      <c r="D114" s="103">
        <v>27.210999999999999</v>
      </c>
      <c r="E114" s="103">
        <v>27.210999999999999</v>
      </c>
      <c r="F114" s="493"/>
      <c r="G114" s="612"/>
      <c r="H114" s="104"/>
      <c r="I114" s="105"/>
      <c r="J114" s="334"/>
      <c r="K114" s="105"/>
      <c r="L114" s="37"/>
      <c r="M114" s="111"/>
      <c r="N114" s="328"/>
      <c r="O114" s="328"/>
      <c r="P114" s="463"/>
      <c r="Q114" s="463"/>
      <c r="R114" s="463"/>
      <c r="S114" s="328"/>
      <c r="T114" s="328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1:30" ht="36" customHeight="1">
      <c r="A115" s="718"/>
      <c r="B115" s="721"/>
      <c r="C115" s="102" t="s">
        <v>21</v>
      </c>
      <c r="D115" s="103">
        <v>517</v>
      </c>
      <c r="E115" s="103">
        <v>517</v>
      </c>
      <c r="F115" s="493"/>
      <c r="G115" s="612"/>
      <c r="H115" s="104"/>
      <c r="I115" s="105"/>
      <c r="J115" s="334"/>
      <c r="K115" s="105"/>
      <c r="L115" s="37"/>
      <c r="M115" s="111"/>
      <c r="N115" s="328"/>
      <c r="O115" s="328"/>
      <c r="P115" s="109"/>
      <c r="Q115" s="109"/>
      <c r="R115" s="112"/>
      <c r="S115" s="326"/>
      <c r="T115" s="326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:30" ht="39.75" customHeight="1" thickBot="1">
      <c r="A116" s="719"/>
      <c r="B116" s="722"/>
      <c r="C116" s="106" t="s">
        <v>73</v>
      </c>
      <c r="D116" s="611">
        <v>51183</v>
      </c>
      <c r="E116" s="611">
        <v>51183</v>
      </c>
      <c r="F116" s="493"/>
      <c r="G116" s="612"/>
      <c r="H116" s="107"/>
      <c r="I116" s="32"/>
      <c r="J116" s="334"/>
      <c r="K116" s="33"/>
      <c r="L116" s="37"/>
      <c r="M116" s="111"/>
      <c r="N116" s="328"/>
      <c r="O116" s="328"/>
      <c r="P116" s="109"/>
      <c r="Q116" s="109"/>
      <c r="R116" s="112"/>
      <c r="S116" s="326"/>
      <c r="T116" s="326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1:30" ht="31.5" customHeight="1">
      <c r="A117" s="705" t="s">
        <v>136</v>
      </c>
      <c r="B117" s="708" t="s">
        <v>410</v>
      </c>
      <c r="C117" s="102" t="s">
        <v>14</v>
      </c>
      <c r="D117" s="110">
        <f>D118+D119+D120</f>
        <v>28005</v>
      </c>
      <c r="E117" s="110">
        <f>E118+E119+E120</f>
        <v>28005</v>
      </c>
      <c r="F117" s="493">
        <f t="shared" ref="F117" si="17">E117/D117*100%</f>
        <v>1</v>
      </c>
      <c r="G117" s="612">
        <f>E117/D117*100</f>
        <v>100</v>
      </c>
      <c r="H117" s="36">
        <f>I117+J117+K117</f>
        <v>90</v>
      </c>
      <c r="I117" s="19">
        <f>IF(G117=100,25,IF((G117&gt;90)*(G117&lt;100),0,IF((G117&gt;70)*(G117&lt;90),-10,IF((G117&gt;50)*(G117&lt;70),-25,-50))))</f>
        <v>25</v>
      </c>
      <c r="J117" s="334">
        <f t="shared" ref="J117" si="18">IF((F117&gt;0)*(F117&lt;5),10,0)</f>
        <v>10</v>
      </c>
      <c r="K117" s="333">
        <f>IF(L117=1,55,10)</f>
        <v>55</v>
      </c>
      <c r="L117" s="37">
        <f>IF(SUM(S111:T111)=SUM(S112:T112),1,IF(SUM(S111:T111)&gt;SUM(S112:T112),1,2))</f>
        <v>1</v>
      </c>
      <c r="M117" s="111"/>
      <c r="N117" s="711"/>
      <c r="O117" s="711"/>
      <c r="P117" s="711"/>
      <c r="Q117" s="711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5"/>
      <c r="AC117" s="5"/>
      <c r="AD117" s="5"/>
    </row>
    <row r="118" spans="1:30" ht="31.5" customHeight="1">
      <c r="A118" s="706"/>
      <c r="B118" s="709"/>
      <c r="C118" s="102" t="s">
        <v>19</v>
      </c>
      <c r="D118" s="110">
        <v>0</v>
      </c>
      <c r="E118" s="110">
        <v>0</v>
      </c>
      <c r="F118" s="612"/>
      <c r="G118" s="612"/>
      <c r="H118" s="36"/>
      <c r="I118" s="19"/>
      <c r="J118" s="20"/>
      <c r="K118" s="20"/>
      <c r="L118" s="37"/>
      <c r="M118" s="111"/>
      <c r="N118" s="711"/>
      <c r="O118" s="711"/>
      <c r="P118" s="711"/>
      <c r="Q118" s="711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5"/>
      <c r="AC118" s="5"/>
      <c r="AD118" s="5"/>
    </row>
    <row r="119" spans="1:30" ht="31.5" customHeight="1">
      <c r="A119" s="706"/>
      <c r="B119" s="709"/>
      <c r="C119" s="102" t="s">
        <v>21</v>
      </c>
      <c r="D119" s="110">
        <v>0</v>
      </c>
      <c r="E119" s="110">
        <v>0</v>
      </c>
      <c r="F119" s="612"/>
      <c r="G119" s="612"/>
      <c r="H119" s="79"/>
      <c r="I119" s="19"/>
      <c r="J119" s="20"/>
      <c r="K119" s="20"/>
      <c r="L119" s="37"/>
      <c r="M119" s="111"/>
      <c r="N119" s="112"/>
      <c r="O119" s="112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5"/>
      <c r="AC119" s="5"/>
      <c r="AD119" s="5"/>
    </row>
    <row r="120" spans="1:30" ht="16.5">
      <c r="A120" s="707"/>
      <c r="B120" s="710"/>
      <c r="C120" s="102" t="s">
        <v>73</v>
      </c>
      <c r="D120" s="110">
        <v>28005</v>
      </c>
      <c r="E120" s="110">
        <v>28005</v>
      </c>
      <c r="F120" s="612"/>
      <c r="G120" s="612"/>
      <c r="H120" s="79"/>
      <c r="I120" s="19"/>
      <c r="J120" s="20"/>
      <c r="K120" s="20"/>
      <c r="L120" s="37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5"/>
      <c r="AC120" s="5"/>
      <c r="AD120" s="5"/>
    </row>
    <row r="121" spans="1:30" ht="82.5" customHeight="1">
      <c r="A121" s="312" t="s">
        <v>137</v>
      </c>
      <c r="B121" s="703" t="s">
        <v>138</v>
      </c>
      <c r="C121" s="495" t="s">
        <v>14</v>
      </c>
      <c r="D121" s="714" t="s">
        <v>175</v>
      </c>
      <c r="E121" s="715"/>
      <c r="F121" s="715"/>
      <c r="G121" s="715"/>
      <c r="H121" s="715"/>
      <c r="I121" s="715"/>
      <c r="J121" s="715"/>
      <c r="K121" s="715"/>
      <c r="L121" s="716"/>
      <c r="M121" s="324" t="s">
        <v>15</v>
      </c>
      <c r="N121" s="485" t="s">
        <v>360</v>
      </c>
      <c r="O121" s="329"/>
      <c r="P121" s="32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5"/>
      <c r="AC121" s="5"/>
      <c r="AD121" s="5"/>
    </row>
    <row r="122" spans="1:30" ht="82.5" customHeight="1">
      <c r="A122" s="312"/>
      <c r="B122" s="704"/>
      <c r="C122" s="495" t="s">
        <v>414</v>
      </c>
      <c r="D122" s="712" t="s">
        <v>175</v>
      </c>
      <c r="E122" s="713"/>
      <c r="F122" s="54"/>
      <c r="G122" s="54"/>
      <c r="H122" s="486">
        <f>I122+J122+K122</f>
        <v>55</v>
      </c>
      <c r="I122" s="95"/>
      <c r="J122" s="49"/>
      <c r="K122" s="49">
        <f>IF(L122=1,55,10)</f>
        <v>55</v>
      </c>
      <c r="L122" s="487">
        <f>IF(SUM(N122)=SUM(N123),1,2)</f>
        <v>1</v>
      </c>
      <c r="M122" s="327" t="s">
        <v>20</v>
      </c>
      <c r="N122" s="489">
        <v>0</v>
      </c>
      <c r="O122" s="329"/>
      <c r="P122" s="32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5"/>
      <c r="AC122" s="5"/>
      <c r="AD122" s="5"/>
    </row>
    <row r="123" spans="1:30" ht="82.5" customHeight="1">
      <c r="A123" s="312"/>
      <c r="B123" s="704"/>
      <c r="C123" s="495" t="s">
        <v>415</v>
      </c>
      <c r="D123" s="712" t="s">
        <v>175</v>
      </c>
      <c r="E123" s="713"/>
      <c r="F123" s="54"/>
      <c r="G123" s="54"/>
      <c r="H123" s="486"/>
      <c r="I123" s="95"/>
      <c r="J123" s="49"/>
      <c r="K123" s="49"/>
      <c r="L123" s="487"/>
      <c r="M123" s="327" t="s">
        <v>22</v>
      </c>
      <c r="N123" s="489">
        <v>0</v>
      </c>
      <c r="O123" s="329"/>
      <c r="P123" s="32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5"/>
      <c r="AC123" s="5"/>
      <c r="AD123" s="5"/>
    </row>
    <row r="124" spans="1:30" ht="82.5" customHeight="1">
      <c r="A124" s="312"/>
      <c r="B124" s="704"/>
      <c r="C124" s="495" t="s">
        <v>416</v>
      </c>
      <c r="D124" s="712" t="s">
        <v>175</v>
      </c>
      <c r="E124" s="713"/>
      <c r="F124" s="54"/>
      <c r="G124" s="54"/>
      <c r="H124" s="486"/>
      <c r="I124" s="95"/>
      <c r="J124" s="49"/>
      <c r="K124" s="49"/>
      <c r="L124" s="487"/>
      <c r="M124" s="323"/>
      <c r="N124" s="331"/>
      <c r="O124" s="329"/>
      <c r="P124" s="32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5"/>
      <c r="AC124" s="5"/>
      <c r="AD124" s="5"/>
    </row>
    <row r="125" spans="1:30" ht="50.25" customHeight="1" thickBot="1">
      <c r="A125" s="572"/>
      <c r="B125" s="704"/>
      <c r="C125" s="488" t="s">
        <v>19</v>
      </c>
      <c r="D125" s="712" t="s">
        <v>175</v>
      </c>
      <c r="E125" s="713"/>
      <c r="F125" s="54"/>
      <c r="G125" s="54"/>
      <c r="H125" s="488"/>
      <c r="I125" s="471"/>
      <c r="J125" s="472"/>
      <c r="K125" s="472"/>
      <c r="L125" s="496"/>
      <c r="O125" s="329"/>
      <c r="P125" s="329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1:30" ht="54.95" customHeight="1" thickBot="1">
      <c r="A126" s="575"/>
      <c r="B126" s="576" t="s">
        <v>139</v>
      </c>
      <c r="C126" s="577"/>
      <c r="D126" s="578">
        <f>D3+D21+D29+D38+D47+D57+D78+D94+D107</f>
        <v>167447.07811</v>
      </c>
      <c r="E126" s="579">
        <f>E3+E21+E29+E38+E47+E57+E78+E94+E107</f>
        <v>162318.43240000002</v>
      </c>
      <c r="F126" s="113"/>
      <c r="G126" s="113"/>
      <c r="H126" s="114"/>
      <c r="I126" s="580"/>
      <c r="J126" s="581"/>
      <c r="K126" s="581"/>
      <c r="L126" s="582"/>
      <c r="O126" s="329"/>
      <c r="P126" s="329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1:30" ht="54.95" hidden="1" customHeight="1" outlineLevel="1">
      <c r="A127" s="115"/>
      <c r="B127" s="116" t="s">
        <v>140</v>
      </c>
      <c r="C127" s="573"/>
      <c r="D127" s="574">
        <f>D3+D21+D29+D38+D47+D57+D78+D94+D107</f>
        <v>167447.07811</v>
      </c>
      <c r="E127" s="574">
        <f>E3+E21+E29+E38+E47+E57+E78+E94+E107+E121</f>
        <v>162318.43240000002</v>
      </c>
      <c r="F127" s="117"/>
      <c r="G127" s="118"/>
      <c r="H127" s="118"/>
      <c r="I127" s="118"/>
      <c r="M127" s="330"/>
      <c r="N127" s="329"/>
      <c r="O127" s="329"/>
      <c r="P127" s="329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1:30" ht="54.95" customHeight="1" collapsed="1">
      <c r="A128" s="115"/>
      <c r="B128" s="118"/>
      <c r="C128" s="570"/>
      <c r="D128" s="571"/>
      <c r="E128" s="571"/>
      <c r="F128" s="117"/>
      <c r="G128" s="118"/>
      <c r="H128" s="118"/>
      <c r="I128" s="118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1:37" ht="54.95" customHeight="1">
      <c r="A129" s="120"/>
      <c r="B129" s="121"/>
      <c r="C129" s="121"/>
      <c r="D129" s="122"/>
      <c r="E129" s="122"/>
      <c r="F129" s="123"/>
      <c r="G129" s="121"/>
      <c r="H129" s="121"/>
      <c r="I129" s="121"/>
      <c r="J129" s="63"/>
      <c r="K129" s="63"/>
      <c r="L129" s="63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3"/>
      <c r="AF129" s="63"/>
      <c r="AG129" s="63"/>
      <c r="AH129" s="63"/>
      <c r="AI129" s="63"/>
      <c r="AJ129" s="63"/>
      <c r="AK129" s="63"/>
    </row>
    <row r="130" spans="1:37" ht="54.95" customHeight="1">
      <c r="A130" s="120"/>
      <c r="B130" s="121"/>
      <c r="C130" s="121"/>
      <c r="D130" s="122"/>
      <c r="E130" s="122"/>
      <c r="F130" s="123"/>
      <c r="G130" s="121"/>
      <c r="H130" s="121"/>
      <c r="I130" s="121"/>
      <c r="J130" s="63"/>
      <c r="K130" s="63"/>
      <c r="L130" s="63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3"/>
      <c r="AF130" s="63"/>
      <c r="AG130" s="63"/>
      <c r="AH130" s="63"/>
      <c r="AI130" s="63"/>
      <c r="AJ130" s="63"/>
      <c r="AK130" s="63"/>
    </row>
    <row r="131" spans="1:37" ht="54.95" customHeight="1">
      <c r="A131" s="120"/>
      <c r="B131" s="121"/>
      <c r="C131" s="121"/>
      <c r="D131" s="122"/>
      <c r="E131" s="122"/>
      <c r="F131" s="123"/>
      <c r="G131" s="121"/>
      <c r="H131" s="121"/>
      <c r="I131" s="121"/>
      <c r="J131" s="63"/>
      <c r="K131" s="63"/>
      <c r="L131" s="63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3"/>
      <c r="AF131" s="63"/>
      <c r="AG131" s="63"/>
      <c r="AH131" s="63"/>
      <c r="AI131" s="63"/>
      <c r="AJ131" s="63"/>
      <c r="AK131" s="63"/>
    </row>
    <row r="132" spans="1:37" ht="54.95" customHeight="1">
      <c r="A132" s="124"/>
      <c r="B132" s="121"/>
      <c r="C132" s="121"/>
      <c r="D132" s="122"/>
      <c r="E132" s="122"/>
      <c r="F132" s="123"/>
      <c r="G132" s="121"/>
      <c r="H132" s="121"/>
      <c r="I132" s="121"/>
      <c r="J132" s="63"/>
      <c r="K132" s="63"/>
      <c r="L132" s="63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3"/>
      <c r="AF132" s="63"/>
      <c r="AG132" s="63"/>
      <c r="AH132" s="63"/>
      <c r="AI132" s="63"/>
      <c r="AJ132" s="63"/>
      <c r="AK132" s="63"/>
    </row>
    <row r="133" spans="1:37" ht="54.95" customHeight="1">
      <c r="A133" s="115"/>
      <c r="B133" s="118"/>
      <c r="C133" s="118"/>
      <c r="D133" s="125"/>
      <c r="E133" s="125"/>
      <c r="F133" s="117"/>
      <c r="G133" s="118"/>
      <c r="H133" s="118"/>
      <c r="I133" s="118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1:37" ht="54.95" customHeight="1">
      <c r="A134" s="115"/>
      <c r="B134" s="118"/>
      <c r="C134" s="118"/>
      <c r="D134" s="125"/>
      <c r="E134" s="125"/>
      <c r="F134" s="117"/>
      <c r="G134" s="118"/>
      <c r="H134" s="118"/>
      <c r="I134" s="118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1:37" ht="60" customHeight="1">
      <c r="A135" s="115"/>
      <c r="B135" s="118"/>
      <c r="C135" s="118"/>
      <c r="D135" s="125"/>
      <c r="E135" s="125"/>
      <c r="F135" s="117"/>
      <c r="G135" s="118"/>
      <c r="H135" s="118"/>
      <c r="I135" s="118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1:37" ht="60" customHeight="1">
      <c r="A136" s="115"/>
      <c r="B136" s="118"/>
      <c r="C136" s="118"/>
      <c r="D136" s="125"/>
      <c r="E136" s="125"/>
      <c r="F136" s="117"/>
      <c r="G136" s="118"/>
      <c r="H136" s="118"/>
      <c r="I136" s="118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1:37" ht="60" customHeight="1">
      <c r="A137" s="115"/>
      <c r="B137" s="118"/>
      <c r="C137" s="118"/>
      <c r="D137" s="125"/>
      <c r="E137" s="125"/>
      <c r="F137" s="117"/>
      <c r="G137" s="118"/>
      <c r="H137" s="118"/>
      <c r="I137" s="118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1:37" ht="60" customHeight="1">
      <c r="A138" s="115"/>
      <c r="B138" s="118"/>
      <c r="C138" s="118"/>
      <c r="D138" s="125"/>
      <c r="E138" s="125"/>
      <c r="F138" s="117"/>
      <c r="G138" s="118"/>
      <c r="H138" s="118"/>
      <c r="I138" s="118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1:37" ht="60" customHeight="1">
      <c r="A139" s="115"/>
      <c r="B139" s="118"/>
      <c r="C139" s="118"/>
      <c r="D139" s="125"/>
      <c r="E139" s="125"/>
      <c r="F139" s="117"/>
      <c r="G139" s="118"/>
      <c r="H139" s="118"/>
      <c r="I139" s="118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1:37" ht="15.75">
      <c r="A140" s="115"/>
      <c r="B140" s="118"/>
      <c r="C140" s="118"/>
      <c r="D140" s="125"/>
      <c r="E140" s="125"/>
      <c r="F140" s="117"/>
      <c r="G140" s="118"/>
      <c r="H140" s="118"/>
      <c r="I140" s="118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1:37" ht="15.75">
      <c r="A141" s="115"/>
      <c r="B141" s="118"/>
      <c r="C141" s="118"/>
      <c r="D141" s="125"/>
      <c r="E141" s="125"/>
      <c r="F141" s="117"/>
      <c r="G141" s="118"/>
      <c r="H141" s="118"/>
      <c r="I141" s="118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1:37" ht="15.75">
      <c r="A142" s="115"/>
      <c r="B142" s="118"/>
      <c r="C142" s="118"/>
      <c r="D142" s="125"/>
      <c r="E142" s="125"/>
      <c r="F142" s="117"/>
      <c r="G142" s="118"/>
      <c r="H142" s="118"/>
      <c r="I142" s="118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1:37" ht="15.75">
      <c r="A143" s="115"/>
      <c r="B143" s="118"/>
      <c r="C143" s="118"/>
      <c r="D143" s="125"/>
      <c r="E143" s="125"/>
      <c r="F143" s="117"/>
      <c r="G143" s="118"/>
      <c r="H143" s="118"/>
      <c r="I143" s="118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1:37" ht="15.75">
      <c r="A144" s="115"/>
      <c r="B144" s="118"/>
      <c r="C144" s="118"/>
      <c r="D144" s="125"/>
      <c r="E144" s="125"/>
      <c r="F144" s="117"/>
      <c r="G144" s="118"/>
      <c r="H144" s="118"/>
      <c r="I144" s="118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1:30" ht="15.75">
      <c r="A145" s="115"/>
      <c r="B145" s="118"/>
      <c r="C145" s="118"/>
      <c r="D145" s="125"/>
      <c r="E145" s="125"/>
      <c r="F145" s="117"/>
      <c r="G145" s="118"/>
      <c r="H145" s="118"/>
      <c r="I145" s="118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1:30" ht="15.75">
      <c r="A146" s="115"/>
      <c r="B146" s="118"/>
      <c r="C146" s="118"/>
      <c r="D146" s="125"/>
      <c r="E146" s="125"/>
      <c r="F146" s="117"/>
      <c r="G146" s="118"/>
      <c r="H146" s="118"/>
      <c r="I146" s="118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 ht="15.75">
      <c r="A147" s="115"/>
      <c r="B147" s="118"/>
      <c r="C147" s="118"/>
      <c r="D147" s="125"/>
      <c r="E147" s="125"/>
      <c r="F147" s="117"/>
      <c r="G147" s="118"/>
      <c r="H147" s="118"/>
      <c r="I147" s="118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ht="15.75">
      <c r="A148" s="115"/>
      <c r="B148" s="118"/>
      <c r="C148" s="118"/>
      <c r="D148" s="125"/>
      <c r="E148" s="125"/>
      <c r="F148" s="117"/>
      <c r="G148" s="118"/>
      <c r="H148" s="118"/>
      <c r="I148" s="118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ht="15.75">
      <c r="A149" s="115"/>
      <c r="B149" s="118"/>
      <c r="C149" s="118"/>
      <c r="D149" s="125"/>
      <c r="E149" s="125"/>
      <c r="F149" s="117"/>
      <c r="G149" s="118"/>
      <c r="H149" s="118"/>
      <c r="I149" s="118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:30" ht="15.75">
      <c r="A150" s="115"/>
      <c r="B150" s="118"/>
      <c r="C150" s="118"/>
      <c r="D150" s="125"/>
      <c r="E150" s="125"/>
      <c r="F150" s="117"/>
      <c r="G150" s="118"/>
      <c r="H150" s="118"/>
      <c r="I150" s="118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1:30" ht="15.75">
      <c r="A151" s="115"/>
      <c r="B151" s="118"/>
      <c r="C151" s="118"/>
      <c r="D151" s="125"/>
      <c r="E151" s="125"/>
      <c r="F151" s="117"/>
      <c r="G151" s="118"/>
      <c r="H151" s="118"/>
      <c r="I151" s="118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 ht="15.75">
      <c r="A152" s="115"/>
      <c r="B152" s="118"/>
      <c r="C152" s="118"/>
      <c r="D152" s="125"/>
      <c r="E152" s="125"/>
      <c r="F152" s="117"/>
      <c r="G152" s="118"/>
      <c r="H152" s="118"/>
      <c r="I152" s="118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1:30" ht="15.75">
      <c r="A153" s="115"/>
      <c r="B153" s="118"/>
      <c r="C153" s="118"/>
      <c r="D153" s="125"/>
      <c r="E153" s="125"/>
      <c r="F153" s="117"/>
      <c r="G153" s="118"/>
      <c r="H153" s="118"/>
      <c r="I153" s="118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1:30" ht="15.75">
      <c r="A154" s="115"/>
      <c r="B154" s="118"/>
      <c r="C154" s="118"/>
      <c r="D154" s="125"/>
      <c r="E154" s="125"/>
      <c r="F154" s="117"/>
      <c r="G154" s="118"/>
      <c r="H154" s="118"/>
      <c r="I154" s="118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1:30" ht="15.75">
      <c r="A155" s="115"/>
      <c r="B155" s="118"/>
      <c r="C155" s="118"/>
      <c r="D155" s="125"/>
      <c r="E155" s="125"/>
      <c r="F155" s="117"/>
      <c r="G155" s="118"/>
      <c r="H155" s="118"/>
      <c r="I155" s="118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1:30" ht="15.75">
      <c r="A156" s="115"/>
      <c r="B156" s="118"/>
      <c r="C156" s="118"/>
      <c r="D156" s="125"/>
      <c r="E156" s="125"/>
      <c r="F156" s="117"/>
      <c r="G156" s="118"/>
      <c r="H156" s="118"/>
      <c r="I156" s="118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1:30" ht="15.75">
      <c r="A157" s="115"/>
      <c r="B157" s="118"/>
      <c r="C157" s="118"/>
      <c r="D157" s="125"/>
      <c r="E157" s="125"/>
      <c r="F157" s="117"/>
      <c r="G157" s="118"/>
      <c r="H157" s="118"/>
      <c r="I157" s="118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1:30" ht="15.75">
      <c r="A158" s="115"/>
      <c r="B158" s="118"/>
      <c r="C158" s="118"/>
      <c r="D158" s="125"/>
      <c r="E158" s="125"/>
      <c r="F158" s="117"/>
      <c r="G158" s="118"/>
      <c r="H158" s="118"/>
      <c r="I158" s="118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1:30" ht="15.75">
      <c r="A159" s="115"/>
      <c r="B159" s="118"/>
      <c r="C159" s="118"/>
      <c r="D159" s="125"/>
      <c r="E159" s="125"/>
      <c r="F159" s="117"/>
      <c r="G159" s="118"/>
      <c r="H159" s="118"/>
      <c r="I159" s="118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1:30" ht="15.75">
      <c r="A160" s="115"/>
      <c r="B160" s="118"/>
      <c r="C160" s="118"/>
      <c r="D160" s="125"/>
      <c r="E160" s="125"/>
      <c r="F160" s="117"/>
      <c r="G160" s="118"/>
      <c r="H160" s="118"/>
      <c r="I160" s="118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</sheetData>
  <protectedRanges>
    <protectedRange sqref="AA82:AA84 Z82 P72:P84 S82:Y84 M94:AA94 M97:P97 M98:N110 M111:O112 A129:AA160 I120:L126 M54:N96 A9:C9 F9 A121:B124 C121:C125 F121:H124 N122 M113:N116 M122:M123 O95:AA116 P85:Q93 R93:AA93 Q50:Q84 O72:O93 S87:AA92 Q117:AA124 A117:H120 I118:P119 M121:N121 M124:N124 O121:P125 R36 R1:S33 AB1:AK46 Y1:AA37 M38:U40 U1:X36 T1:T34 M41:AA46 M47:N52 P54:P68 O50:O68 O47:P49 AB50:AC160 AD50 AD52:AD160 Q47:AF48 N49:AF49 R50:AA81 AI47:AK160 AE50:AH160 Q1:Q36 A1:L7 A10:L45 I117 K117:P117 A114:I116 K114:L116 J114:J117 N24:P25 M1:N25 O1:P23 M26:P35 A8:F8 H8:L9 A50:L113 A46:H49 I46:I47 J46:L49" name="Диапазон1" securityDescriptor="O:WDG:WDD:(A;;CC;;;S-1-5-21-1269620018-2266175787-4268506810-1000)(A;;CC;;;WD)"/>
  </protectedRanges>
  <mergeCells count="75">
    <mergeCell ref="A13:A16"/>
    <mergeCell ref="B13:B16"/>
    <mergeCell ref="A17:A20"/>
    <mergeCell ref="B9:B12"/>
    <mergeCell ref="F1:F2"/>
    <mergeCell ref="A7:A8"/>
    <mergeCell ref="B7:B8"/>
    <mergeCell ref="B17:B20"/>
    <mergeCell ref="G1:G2"/>
    <mergeCell ref="H1:H2"/>
    <mergeCell ref="I1:I2"/>
    <mergeCell ref="L1:L2"/>
    <mergeCell ref="A3:A6"/>
    <mergeCell ref="B3:B6"/>
    <mergeCell ref="J1:J2"/>
    <mergeCell ref="K1:K2"/>
    <mergeCell ref="B21:B23"/>
    <mergeCell ref="A45:A46"/>
    <mergeCell ref="B45:B46"/>
    <mergeCell ref="A26:A28"/>
    <mergeCell ref="B26:B28"/>
    <mergeCell ref="B24:B25"/>
    <mergeCell ref="D26:K26"/>
    <mergeCell ref="B29:B30"/>
    <mergeCell ref="B31:B32"/>
    <mergeCell ref="D34:K34"/>
    <mergeCell ref="B66:B68"/>
    <mergeCell ref="B35:B37"/>
    <mergeCell ref="D35:K35"/>
    <mergeCell ref="B38:B40"/>
    <mergeCell ref="B43:B44"/>
    <mergeCell ref="D43:H44"/>
    <mergeCell ref="B47:B49"/>
    <mergeCell ref="B50:B52"/>
    <mergeCell ref="B53:B56"/>
    <mergeCell ref="B57:B60"/>
    <mergeCell ref="B62:B65"/>
    <mergeCell ref="D33:K33"/>
    <mergeCell ref="B98:B100"/>
    <mergeCell ref="B69:B73"/>
    <mergeCell ref="A74:A77"/>
    <mergeCell ref="B74:B77"/>
    <mergeCell ref="D74:K74"/>
    <mergeCell ref="B82:B84"/>
    <mergeCell ref="B85:B86"/>
    <mergeCell ref="B87:B88"/>
    <mergeCell ref="B89:B90"/>
    <mergeCell ref="B91:B93"/>
    <mergeCell ref="B94:B95"/>
    <mergeCell ref="B96:B97"/>
    <mergeCell ref="A113:A116"/>
    <mergeCell ref="B113:B116"/>
    <mergeCell ref="B101:B102"/>
    <mergeCell ref="D101:K101"/>
    <mergeCell ref="B103:B104"/>
    <mergeCell ref="D103:K103"/>
    <mergeCell ref="B105:B106"/>
    <mergeCell ref="D105:K105"/>
    <mergeCell ref="A107:A110"/>
    <mergeCell ref="B107:B110"/>
    <mergeCell ref="A111:A112"/>
    <mergeCell ref="B111:B112"/>
    <mergeCell ref="D111:K111"/>
    <mergeCell ref="B121:B125"/>
    <mergeCell ref="A117:A120"/>
    <mergeCell ref="B117:B120"/>
    <mergeCell ref="N117:O117"/>
    <mergeCell ref="P117:Q117"/>
    <mergeCell ref="N118:O118"/>
    <mergeCell ref="P118:Q118"/>
    <mergeCell ref="D125:E125"/>
    <mergeCell ref="D122:E122"/>
    <mergeCell ref="D123:E123"/>
    <mergeCell ref="D124:E124"/>
    <mergeCell ref="D121:L12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18"/>
  <sheetViews>
    <sheetView topLeftCell="A94" zoomScale="55" zoomScaleNormal="55" workbookViewId="0">
      <selection activeCell="A195" sqref="A195"/>
    </sheetView>
  </sheetViews>
  <sheetFormatPr defaultRowHeight="15" outlineLevelRow="1" outlineLevelCol="2"/>
  <cols>
    <col min="1" max="1" width="10.5703125" bestFit="1" customWidth="1"/>
    <col min="2" max="2" width="39.140625" bestFit="1" customWidth="1"/>
    <col min="3" max="3" width="19.7109375" customWidth="1"/>
    <col min="4" max="4" width="19.85546875" customWidth="1"/>
    <col min="5" max="5" width="19.7109375" customWidth="1"/>
    <col min="6" max="6" width="16.5703125" customWidth="1" outlineLevel="2"/>
    <col min="7" max="7" width="17" customWidth="1" outlineLevel="1"/>
    <col min="8" max="8" width="17.28515625" bestFit="1" customWidth="1"/>
    <col min="9" max="9" width="13.140625" customWidth="1" outlineLevel="1"/>
    <col min="10" max="10" width="19.85546875" bestFit="1" customWidth="1" outlineLevel="1"/>
    <col min="11" max="11" width="13" customWidth="1" outlineLevel="1"/>
    <col min="12" max="12" width="21.42578125" customWidth="1"/>
    <col min="13" max="13" width="21.28515625" customWidth="1" outlineLevel="1"/>
    <col min="14" max="14" width="31" customWidth="1" outlineLevel="1"/>
    <col min="15" max="15" width="29.7109375" customWidth="1" outlineLevel="1"/>
    <col min="16" max="16" width="27.85546875" customWidth="1" outlineLevel="1"/>
    <col min="17" max="17" width="22.5703125" customWidth="1" outlineLevel="1"/>
    <col min="18" max="18" width="22.7109375" customWidth="1" outlineLevel="1"/>
    <col min="19" max="20" width="20.7109375" customWidth="1" outlineLevel="1"/>
    <col min="21" max="21" width="25" customWidth="1" outlineLevel="1"/>
    <col min="22" max="22" width="27" customWidth="1" outlineLevel="1"/>
    <col min="23" max="23" width="22.28515625" customWidth="1" outlineLevel="1"/>
    <col min="24" max="24" width="18.28515625" customWidth="1" outlineLevel="1"/>
    <col min="25" max="25" width="30.7109375" customWidth="1" outlineLevel="1"/>
    <col min="26" max="26" width="19.42578125" customWidth="1"/>
    <col min="27" max="27" width="17" customWidth="1"/>
  </cols>
  <sheetData>
    <row r="1" spans="1:24" ht="157.5" customHeight="1" thickBot="1">
      <c r="A1" s="877" t="s">
        <v>0</v>
      </c>
      <c r="B1" s="879" t="s">
        <v>1</v>
      </c>
      <c r="C1" s="879" t="s">
        <v>2</v>
      </c>
      <c r="D1" s="126" t="s">
        <v>3</v>
      </c>
      <c r="E1" s="126" t="s">
        <v>4</v>
      </c>
      <c r="F1" s="881" t="s">
        <v>5</v>
      </c>
      <c r="G1" s="883" t="s">
        <v>6</v>
      </c>
      <c r="H1" s="885" t="s">
        <v>7</v>
      </c>
      <c r="I1" s="888" t="s">
        <v>8</v>
      </c>
      <c r="J1" s="888" t="s">
        <v>9</v>
      </c>
      <c r="K1" s="888" t="s">
        <v>10</v>
      </c>
      <c r="L1" s="872" t="s">
        <v>11</v>
      </c>
      <c r="N1" s="127"/>
      <c r="O1" s="128"/>
    </row>
    <row r="2" spans="1:24" ht="111" customHeight="1" thickBot="1">
      <c r="A2" s="878"/>
      <c r="B2" s="880"/>
      <c r="C2" s="880"/>
      <c r="D2" s="562" t="s">
        <v>478</v>
      </c>
      <c r="E2" s="562" t="s">
        <v>479</v>
      </c>
      <c r="F2" s="882"/>
      <c r="G2" s="884"/>
      <c r="H2" s="886"/>
      <c r="I2" s="889"/>
      <c r="J2" s="889"/>
      <c r="K2" s="889"/>
      <c r="L2" s="873"/>
      <c r="M2" s="366" t="s">
        <v>15</v>
      </c>
      <c r="N2" s="368" t="s">
        <v>141</v>
      </c>
      <c r="O2" s="368" t="s">
        <v>142</v>
      </c>
      <c r="P2" s="368" t="s">
        <v>143</v>
      </c>
      <c r="Q2" s="368" t="s">
        <v>144</v>
      </c>
      <c r="R2" s="368" t="s">
        <v>145</v>
      </c>
      <c r="S2" s="385"/>
      <c r="T2" s="385"/>
      <c r="U2" s="385"/>
      <c r="V2" s="385"/>
      <c r="W2" s="385"/>
      <c r="X2" s="385"/>
    </row>
    <row r="3" spans="1:24" ht="34.5" customHeight="1">
      <c r="A3" s="285">
        <v>1</v>
      </c>
      <c r="B3" s="798" t="s">
        <v>146</v>
      </c>
      <c r="C3" s="129" t="s">
        <v>14</v>
      </c>
      <c r="D3" s="130">
        <f>D7+D11+D14+D18+D20+D22</f>
        <v>21578.142769999999</v>
      </c>
      <c r="E3" s="130">
        <f>E7+E11+E14+E18+E20+E22</f>
        <v>21575.960800000001</v>
      </c>
      <c r="F3" s="131">
        <f>E3/D3*100%</f>
        <v>0.99989888054670617</v>
      </c>
      <c r="G3" s="131">
        <v>100</v>
      </c>
      <c r="H3" s="223">
        <f>(H7*E7+H11*E11+H14*E14+H18*E18+E22*H22+E20*H20)/E3</f>
        <v>79.999999999999986</v>
      </c>
      <c r="I3" s="132"/>
      <c r="J3" s="132"/>
      <c r="K3" s="132"/>
      <c r="L3" s="133">
        <f>IF(SUM(N3:R3)=SUM(N4:R4),1,2)</f>
        <v>1</v>
      </c>
      <c r="M3" s="390" t="s">
        <v>20</v>
      </c>
      <c r="N3" s="639">
        <v>9</v>
      </c>
      <c r="O3" s="554">
        <v>5</v>
      </c>
      <c r="P3" s="640">
        <v>50.4</v>
      </c>
      <c r="Q3" s="640">
        <v>21</v>
      </c>
      <c r="R3" s="640">
        <v>130</v>
      </c>
      <c r="S3" s="385"/>
      <c r="T3" s="385"/>
      <c r="U3" s="385"/>
      <c r="V3" s="385"/>
      <c r="W3" s="385"/>
      <c r="X3" s="385"/>
    </row>
    <row r="4" spans="1:24" ht="27" customHeight="1" thickBot="1">
      <c r="A4" s="316"/>
      <c r="B4" s="806"/>
      <c r="C4" s="134" t="s">
        <v>19</v>
      </c>
      <c r="D4" s="135">
        <f>D8+D12+D15+D19+D21+D23</f>
        <v>16135.798770000001</v>
      </c>
      <c r="E4" s="135">
        <f>E8+E12+E15+E19+E21+E23</f>
        <v>16133.616800000002</v>
      </c>
      <c r="F4" s="136"/>
      <c r="G4" s="136"/>
      <c r="H4" s="137"/>
      <c r="I4" s="138"/>
      <c r="J4" s="138"/>
      <c r="K4" s="138"/>
      <c r="L4" s="139"/>
      <c r="M4" s="391" t="s">
        <v>22</v>
      </c>
      <c r="N4" s="393">
        <v>9</v>
      </c>
      <c r="O4" s="394">
        <v>5</v>
      </c>
      <c r="P4" s="640">
        <v>50.4</v>
      </c>
      <c r="Q4" s="641">
        <v>21</v>
      </c>
      <c r="R4" s="641">
        <v>130</v>
      </c>
      <c r="S4" s="385"/>
      <c r="T4" s="385"/>
      <c r="U4" s="385"/>
      <c r="V4" s="385"/>
      <c r="W4" s="385"/>
      <c r="X4" s="385"/>
    </row>
    <row r="5" spans="1:24" ht="31.5">
      <c r="A5" s="286"/>
      <c r="B5" s="806"/>
      <c r="C5" s="134" t="s">
        <v>21</v>
      </c>
      <c r="D5" s="134">
        <f>D9+D13+D16</f>
        <v>5442.3439999999991</v>
      </c>
      <c r="E5" s="134">
        <f>E9+E13+E16</f>
        <v>5442.3439999999991</v>
      </c>
      <c r="F5" s="136"/>
      <c r="G5" s="136"/>
      <c r="H5" s="137"/>
      <c r="I5" s="138"/>
      <c r="J5" s="138"/>
      <c r="K5" s="138"/>
      <c r="L5" s="139"/>
      <c r="M5" s="392"/>
      <c r="N5" s="393"/>
      <c r="O5" s="394"/>
      <c r="P5" s="395"/>
      <c r="Q5" s="395"/>
      <c r="R5" s="395"/>
      <c r="S5" s="385"/>
      <c r="T5" s="385"/>
      <c r="U5" s="385"/>
      <c r="V5" s="385"/>
      <c r="W5" s="385"/>
      <c r="X5" s="385"/>
    </row>
    <row r="6" spans="1:24" ht="82.9" customHeight="1" thickBot="1">
      <c r="A6" s="287"/>
      <c r="B6" s="799"/>
      <c r="C6" s="140" t="s">
        <v>32</v>
      </c>
      <c r="D6" s="271">
        <f>D10+D17</f>
        <v>0</v>
      </c>
      <c r="E6" s="271">
        <f>E10+E17</f>
        <v>0</v>
      </c>
      <c r="F6" s="141"/>
      <c r="G6" s="141"/>
      <c r="H6" s="142"/>
      <c r="I6" s="143"/>
      <c r="J6" s="143"/>
      <c r="K6" s="143"/>
      <c r="L6" s="144"/>
      <c r="M6" s="370" t="s">
        <v>15</v>
      </c>
      <c r="N6" s="371" t="s">
        <v>141</v>
      </c>
      <c r="O6" s="372" t="s">
        <v>142</v>
      </c>
      <c r="P6" s="372" t="s">
        <v>143</v>
      </c>
      <c r="Q6" s="372" t="s">
        <v>144</v>
      </c>
      <c r="R6" s="372" t="s">
        <v>145</v>
      </c>
      <c r="S6" s="385"/>
      <c r="T6" s="385"/>
      <c r="U6" s="385"/>
      <c r="V6" s="385"/>
      <c r="W6" s="385"/>
      <c r="X6" s="385"/>
    </row>
    <row r="7" spans="1:24" ht="45" customHeight="1">
      <c r="A7" s="874" t="s">
        <v>24</v>
      </c>
      <c r="B7" s="822" t="s">
        <v>147</v>
      </c>
      <c r="C7" s="145" t="s">
        <v>14</v>
      </c>
      <c r="D7" s="145">
        <f>D8+D9+D10</f>
        <v>8652.0679999999993</v>
      </c>
      <c r="E7" s="145">
        <f>E8+E9+E10</f>
        <v>8652.0679999999993</v>
      </c>
      <c r="F7" s="146">
        <f t="shared" ref="F7:F69" si="0">E7/D7*100%</f>
        <v>1</v>
      </c>
      <c r="G7" s="147">
        <f>E7/D7*100</f>
        <v>100</v>
      </c>
      <c r="H7" s="148">
        <f>J7+K7</f>
        <v>80</v>
      </c>
      <c r="I7" s="149">
        <f>IF(G7=100,25,IF((G7&gt;90)*(G7&lt;100),0,IF((G7&gt;70)*(G7&lt;90),-10,-25)))</f>
        <v>25</v>
      </c>
      <c r="J7" s="150">
        <f>IF((F7&gt;0)*(F7&lt;5),20,0)</f>
        <v>20</v>
      </c>
      <c r="K7" s="150">
        <f>IF(L7=1,60,10)</f>
        <v>60</v>
      </c>
      <c r="L7" s="151">
        <f>IF(SUM(N7:R7)=SUM(N8:R8),1,2)</f>
        <v>1</v>
      </c>
      <c r="M7" s="358" t="s">
        <v>20</v>
      </c>
      <c r="N7" s="642">
        <v>9</v>
      </c>
      <c r="O7" s="643">
        <v>5</v>
      </c>
      <c r="P7" s="643">
        <v>50.4</v>
      </c>
      <c r="Q7" s="643">
        <v>21</v>
      </c>
      <c r="R7" s="644">
        <v>130</v>
      </c>
      <c r="S7" s="385"/>
      <c r="T7" s="385"/>
      <c r="U7" s="385"/>
      <c r="V7" s="385"/>
      <c r="W7" s="385"/>
      <c r="X7" s="385"/>
    </row>
    <row r="8" spans="1:24" ht="17.25" thickBot="1">
      <c r="A8" s="875"/>
      <c r="B8" s="823"/>
      <c r="C8" s="152" t="s">
        <v>26</v>
      </c>
      <c r="D8" s="152">
        <v>5183.7700000000004</v>
      </c>
      <c r="E8" s="152">
        <v>5183.7700000000004</v>
      </c>
      <c r="F8" s="136"/>
      <c r="G8" s="153"/>
      <c r="H8" s="154"/>
      <c r="I8" s="138"/>
      <c r="J8" s="155"/>
      <c r="K8" s="155"/>
      <c r="L8" s="139"/>
      <c r="M8" s="359" t="s">
        <v>22</v>
      </c>
      <c r="N8" s="645">
        <v>9</v>
      </c>
      <c r="O8" s="646">
        <v>5</v>
      </c>
      <c r="P8" s="646">
        <v>50.4</v>
      </c>
      <c r="Q8" s="646">
        <v>21</v>
      </c>
      <c r="R8" s="647">
        <v>130</v>
      </c>
      <c r="S8" s="385"/>
      <c r="T8" s="385"/>
      <c r="U8" s="385"/>
      <c r="V8" s="385"/>
      <c r="W8" s="385"/>
      <c r="X8" s="385"/>
    </row>
    <row r="9" spans="1:24" ht="33.75" thickBot="1">
      <c r="A9" s="875"/>
      <c r="B9" s="823"/>
      <c r="C9" s="152" t="s">
        <v>21</v>
      </c>
      <c r="D9" s="152">
        <v>3468.2979999999998</v>
      </c>
      <c r="E9" s="152">
        <v>3468.2979999999998</v>
      </c>
      <c r="F9" s="136"/>
      <c r="G9" s="153"/>
      <c r="H9" s="154"/>
      <c r="I9" s="138"/>
      <c r="J9" s="155"/>
      <c r="K9" s="155"/>
      <c r="L9" s="139"/>
      <c r="M9" s="360"/>
      <c r="N9" s="361"/>
      <c r="O9" s="360"/>
      <c r="P9" s="360"/>
      <c r="Q9" s="360"/>
      <c r="R9" s="362"/>
      <c r="S9" s="385"/>
      <c r="T9" s="385"/>
      <c r="U9" s="385"/>
      <c r="V9" s="385"/>
      <c r="W9" s="385"/>
      <c r="X9" s="385"/>
    </row>
    <row r="10" spans="1:24" ht="109.9" customHeight="1" thickBot="1">
      <c r="A10" s="876"/>
      <c r="B10" s="823"/>
      <c r="C10" s="267" t="s">
        <v>32</v>
      </c>
      <c r="D10" s="152">
        <v>0</v>
      </c>
      <c r="E10" s="152">
        <v>0</v>
      </c>
      <c r="F10" s="136"/>
      <c r="G10" s="153"/>
      <c r="H10" s="154"/>
      <c r="I10" s="138"/>
      <c r="J10" s="155"/>
      <c r="K10" s="155"/>
      <c r="L10" s="139"/>
      <c r="M10" s="367" t="s">
        <v>15</v>
      </c>
      <c r="N10" s="368" t="s">
        <v>141</v>
      </c>
      <c r="O10" s="367" t="s">
        <v>142</v>
      </c>
      <c r="P10" s="367" t="s">
        <v>143</v>
      </c>
      <c r="Q10" s="367" t="s">
        <v>144</v>
      </c>
      <c r="R10" s="369" t="s">
        <v>145</v>
      </c>
      <c r="S10" s="396"/>
      <c r="T10" s="396"/>
      <c r="U10" s="385"/>
      <c r="V10" s="385"/>
      <c r="W10" s="385"/>
      <c r="X10" s="385"/>
    </row>
    <row r="11" spans="1:24" ht="36.75" customHeight="1">
      <c r="A11" s="887" t="s">
        <v>27</v>
      </c>
      <c r="B11" s="823" t="s">
        <v>148</v>
      </c>
      <c r="C11" s="152" t="s">
        <v>14</v>
      </c>
      <c r="D11" s="152">
        <f>D12+D13</f>
        <v>3318.94</v>
      </c>
      <c r="E11" s="152">
        <f>E12+E13</f>
        <v>3318.94</v>
      </c>
      <c r="F11" s="136">
        <f t="shared" si="0"/>
        <v>1</v>
      </c>
      <c r="G11" s="153">
        <f>E11/D11*100</f>
        <v>100</v>
      </c>
      <c r="H11" s="154">
        <f>J11+K11</f>
        <v>80</v>
      </c>
      <c r="I11" s="138">
        <f>IF(G11=100,25,IF((G11&gt;90)*(G11&lt;100),0,IF((G11&gt;70)*(G11&lt;90),-10,-25)))</f>
        <v>25</v>
      </c>
      <c r="J11" s="155">
        <f>IF((F11&gt;0)*(F11&lt;5),20,0)</f>
        <v>20</v>
      </c>
      <c r="K11" s="155">
        <f>IF(L11=1,60,10)</f>
        <v>60</v>
      </c>
      <c r="L11" s="139">
        <f>IF(SUM(N11:R11)=SUM(N12:R12),1,2)</f>
        <v>1</v>
      </c>
      <c r="M11" s="358" t="s">
        <v>20</v>
      </c>
      <c r="N11" s="642">
        <v>9</v>
      </c>
      <c r="O11" s="643">
        <v>5</v>
      </c>
      <c r="P11" s="643">
        <v>50.4</v>
      </c>
      <c r="Q11" s="643">
        <v>21</v>
      </c>
      <c r="R11" s="394">
        <v>130</v>
      </c>
      <c r="S11" s="396"/>
      <c r="T11" s="396"/>
      <c r="U11" s="385"/>
      <c r="V11" s="385"/>
      <c r="W11" s="385"/>
      <c r="X11" s="385"/>
    </row>
    <row r="12" spans="1:24" ht="17.25" thickBot="1">
      <c r="A12" s="875"/>
      <c r="B12" s="823"/>
      <c r="C12" s="152" t="s">
        <v>26</v>
      </c>
      <c r="D12" s="157">
        <v>1981.1690000000001</v>
      </c>
      <c r="E12" s="157">
        <v>1981.1690000000001</v>
      </c>
      <c r="F12" s="136"/>
      <c r="G12" s="153"/>
      <c r="H12" s="154"/>
      <c r="I12" s="138"/>
      <c r="J12" s="155"/>
      <c r="K12" s="155"/>
      <c r="L12" s="139"/>
      <c r="M12" s="365" t="s">
        <v>22</v>
      </c>
      <c r="N12" s="648">
        <v>9</v>
      </c>
      <c r="O12" s="649">
        <v>5</v>
      </c>
      <c r="P12" s="649">
        <v>50.4</v>
      </c>
      <c r="Q12" s="649">
        <v>21</v>
      </c>
      <c r="R12" s="394">
        <v>130</v>
      </c>
      <c r="S12" s="396"/>
      <c r="T12" s="396"/>
      <c r="U12" s="385"/>
      <c r="V12" s="385"/>
      <c r="W12" s="385"/>
      <c r="X12" s="385"/>
    </row>
    <row r="13" spans="1:24" ht="77.25" thickBot="1">
      <c r="A13" s="876"/>
      <c r="B13" s="823"/>
      <c r="C13" s="152" t="s">
        <v>21</v>
      </c>
      <c r="D13" s="157">
        <v>1337.771</v>
      </c>
      <c r="E13" s="157">
        <v>1337.771</v>
      </c>
      <c r="F13" s="136"/>
      <c r="G13" s="153"/>
      <c r="H13" s="154"/>
      <c r="I13" s="138"/>
      <c r="J13" s="155"/>
      <c r="K13" s="155"/>
      <c r="L13" s="191"/>
      <c r="M13" s="367" t="s">
        <v>15</v>
      </c>
      <c r="N13" s="368" t="s">
        <v>141</v>
      </c>
      <c r="O13" s="367" t="s">
        <v>142</v>
      </c>
      <c r="P13" s="367" t="s">
        <v>143</v>
      </c>
      <c r="Q13" s="373" t="s">
        <v>144</v>
      </c>
      <c r="R13" s="374" t="s">
        <v>145</v>
      </c>
      <c r="S13" s="396"/>
      <c r="T13" s="396"/>
      <c r="U13" s="385"/>
      <c r="V13" s="385"/>
      <c r="W13" s="385"/>
      <c r="X13" s="385"/>
    </row>
    <row r="14" spans="1:24" ht="33.75" customHeight="1">
      <c r="A14" s="887" t="s">
        <v>30</v>
      </c>
      <c r="B14" s="824" t="s">
        <v>149</v>
      </c>
      <c r="C14" s="152" t="s">
        <v>14</v>
      </c>
      <c r="D14" s="158">
        <f>D15+D16+D17</f>
        <v>3358.0394500000002</v>
      </c>
      <c r="E14" s="159">
        <f>E15+E16+E17</f>
        <v>3358.0394500000002</v>
      </c>
      <c r="F14" s="136">
        <f t="shared" si="0"/>
        <v>1</v>
      </c>
      <c r="G14" s="153">
        <f>E14/D14*100</f>
        <v>100</v>
      </c>
      <c r="H14" s="154">
        <f>J14+K14</f>
        <v>80</v>
      </c>
      <c r="I14" s="138">
        <f>IF(G14=100,25,IF((G14&gt;90)*(G14&lt;100),0,IF((G14&gt;70)*(G14&lt;90),-10,-25)))</f>
        <v>25</v>
      </c>
      <c r="J14" s="155">
        <f>IF((F14&gt;0)*(F14&lt;5),20,0)</f>
        <v>20</v>
      </c>
      <c r="K14" s="155">
        <f>IF(L14=1,60,10)</f>
        <v>60</v>
      </c>
      <c r="L14" s="139">
        <f>IF(SUM(N14:R14)=SUM(N15:R15),1,2)</f>
        <v>1</v>
      </c>
      <c r="M14" s="364" t="s">
        <v>20</v>
      </c>
      <c r="N14" s="639">
        <v>9</v>
      </c>
      <c r="O14" s="554">
        <v>5</v>
      </c>
      <c r="P14" s="554">
        <v>50.4</v>
      </c>
      <c r="Q14" s="554">
        <v>21</v>
      </c>
      <c r="R14" s="650">
        <v>130</v>
      </c>
      <c r="S14" s="385"/>
      <c r="T14" s="385"/>
      <c r="U14" s="385"/>
      <c r="V14" s="385"/>
      <c r="W14" s="385"/>
      <c r="X14" s="385"/>
    </row>
    <row r="15" spans="1:24" ht="27" customHeight="1" thickBot="1">
      <c r="A15" s="875"/>
      <c r="B15" s="860"/>
      <c r="C15" s="152" t="s">
        <v>26</v>
      </c>
      <c r="D15" s="156">
        <v>2721.7644500000001</v>
      </c>
      <c r="E15" s="156">
        <v>2721.7644500000001</v>
      </c>
      <c r="F15" s="136"/>
      <c r="G15" s="153"/>
      <c r="H15" s="154"/>
      <c r="I15" s="138"/>
      <c r="J15" s="155"/>
      <c r="K15" s="155"/>
      <c r="L15" s="139"/>
      <c r="M15" s="359" t="s">
        <v>22</v>
      </c>
      <c r="N15" s="645">
        <v>9</v>
      </c>
      <c r="O15" s="646">
        <v>5</v>
      </c>
      <c r="P15" s="646">
        <v>50.4</v>
      </c>
      <c r="Q15" s="646">
        <v>21</v>
      </c>
      <c r="R15" s="647">
        <v>130</v>
      </c>
      <c r="S15" s="385"/>
      <c r="T15" s="385"/>
      <c r="U15" s="385"/>
      <c r="V15" s="385"/>
      <c r="W15" s="385"/>
      <c r="X15" s="385"/>
    </row>
    <row r="16" spans="1:24" ht="24" customHeight="1" thickBot="1">
      <c r="A16" s="875"/>
      <c r="B16" s="860"/>
      <c r="C16" s="152" t="s">
        <v>21</v>
      </c>
      <c r="D16" s="156">
        <v>636.27499999999998</v>
      </c>
      <c r="E16" s="156">
        <v>636.27499999999998</v>
      </c>
      <c r="F16" s="136"/>
      <c r="G16" s="153"/>
      <c r="H16" s="154"/>
      <c r="I16" s="138"/>
      <c r="J16" s="155"/>
      <c r="K16" s="155"/>
      <c r="L16" s="139"/>
      <c r="M16" s="362"/>
      <c r="N16" s="363"/>
      <c r="O16" s="362"/>
      <c r="P16" s="362"/>
      <c r="Q16" s="362"/>
      <c r="R16" s="362"/>
      <c r="S16" s="385"/>
      <c r="T16" s="385"/>
      <c r="U16" s="385"/>
      <c r="V16" s="385"/>
      <c r="W16" s="385"/>
      <c r="X16" s="385"/>
    </row>
    <row r="17" spans="1:24" ht="85.9" customHeight="1" thickBot="1">
      <c r="A17" s="875"/>
      <c r="B17" s="860"/>
      <c r="C17" s="152" t="s">
        <v>150</v>
      </c>
      <c r="D17" s="268">
        <v>0</v>
      </c>
      <c r="E17" s="268">
        <v>0</v>
      </c>
      <c r="F17" s="136"/>
      <c r="G17" s="153"/>
      <c r="H17" s="154"/>
      <c r="I17" s="138"/>
      <c r="J17" s="155"/>
      <c r="K17" s="155"/>
      <c r="L17" s="191"/>
      <c r="M17" s="367" t="s">
        <v>15</v>
      </c>
      <c r="N17" s="552" t="s">
        <v>141</v>
      </c>
      <c r="O17" s="367" t="s">
        <v>142</v>
      </c>
      <c r="P17" s="367" t="s">
        <v>143</v>
      </c>
      <c r="Q17" s="367" t="s">
        <v>144</v>
      </c>
      <c r="R17" s="367" t="s">
        <v>145</v>
      </c>
      <c r="S17" s="385"/>
      <c r="T17" s="385"/>
      <c r="U17" s="385"/>
      <c r="V17" s="385"/>
      <c r="W17" s="385"/>
      <c r="X17" s="385"/>
    </row>
    <row r="18" spans="1:24" ht="32.25" customHeight="1">
      <c r="A18" s="887" t="s">
        <v>33</v>
      </c>
      <c r="B18" s="824" t="s">
        <v>151</v>
      </c>
      <c r="C18" s="152" t="s">
        <v>14</v>
      </c>
      <c r="D18" s="152">
        <f>D19</f>
        <v>761.01099999999997</v>
      </c>
      <c r="E18" s="152">
        <f>E19</f>
        <v>761.01099999999997</v>
      </c>
      <c r="F18" s="136">
        <f t="shared" si="0"/>
        <v>1</v>
      </c>
      <c r="G18" s="153">
        <f>E18/D18*100</f>
        <v>100</v>
      </c>
      <c r="H18" s="154">
        <f>J18+K18</f>
        <v>80</v>
      </c>
      <c r="I18" s="138">
        <f>IF(G18=100,25,IF((G18&gt;90)*(G18&lt;100),0,IF((G18&gt;70)*(G18&lt;90),-10,-25)))</f>
        <v>25</v>
      </c>
      <c r="J18" s="155">
        <f>IF((F18&gt;0)*(F18&lt;5),20,0)</f>
        <v>20</v>
      </c>
      <c r="K18" s="155">
        <f>IF(L18=1,60,10)</f>
        <v>60</v>
      </c>
      <c r="L18" s="139">
        <f>IF(SUM(N18:R18)=SUM(N19:R19),1,2)</f>
        <v>1</v>
      </c>
      <c r="M18" s="364" t="s">
        <v>20</v>
      </c>
      <c r="N18" s="639">
        <v>9</v>
      </c>
      <c r="O18" s="554">
        <v>5</v>
      </c>
      <c r="P18" s="554">
        <v>50.4</v>
      </c>
      <c r="Q18" s="554">
        <v>21</v>
      </c>
      <c r="R18" s="650">
        <v>130</v>
      </c>
      <c r="S18" s="385"/>
      <c r="T18" s="385"/>
      <c r="U18" s="385"/>
      <c r="V18" s="385"/>
      <c r="W18" s="385"/>
      <c r="X18" s="385"/>
    </row>
    <row r="19" spans="1:24" ht="17.25" thickBot="1">
      <c r="A19" s="876"/>
      <c r="B19" s="860"/>
      <c r="C19" s="152" t="s">
        <v>26</v>
      </c>
      <c r="D19" s="156">
        <v>761.01099999999997</v>
      </c>
      <c r="E19" s="539">
        <v>761.01099999999997</v>
      </c>
      <c r="F19" s="136"/>
      <c r="G19" s="153"/>
      <c r="H19" s="154"/>
      <c r="I19" s="138"/>
      <c r="J19" s="155"/>
      <c r="K19" s="155"/>
      <c r="L19" s="139"/>
      <c r="M19" s="359" t="s">
        <v>22</v>
      </c>
      <c r="N19" s="645">
        <v>9</v>
      </c>
      <c r="O19" s="646">
        <v>5</v>
      </c>
      <c r="P19" s="646">
        <v>50.4</v>
      </c>
      <c r="Q19" s="646">
        <v>21</v>
      </c>
      <c r="R19" s="647">
        <v>130</v>
      </c>
      <c r="S19" s="385"/>
      <c r="T19" s="385"/>
      <c r="U19" s="385"/>
      <c r="V19" s="385"/>
      <c r="W19" s="385"/>
      <c r="X19" s="385"/>
    </row>
    <row r="20" spans="1:24" ht="33" customHeight="1" thickBot="1">
      <c r="A20" s="856"/>
      <c r="B20" s="824"/>
      <c r="C20" s="152"/>
      <c r="D20" s="160"/>
      <c r="E20" s="160"/>
      <c r="F20" s="136"/>
      <c r="G20" s="153"/>
      <c r="H20" s="154"/>
      <c r="I20" s="138"/>
      <c r="J20" s="165"/>
      <c r="K20" s="155"/>
      <c r="L20" s="191"/>
      <c r="M20" s="553"/>
      <c r="N20" s="447"/>
      <c r="O20" s="434"/>
      <c r="P20" s="434"/>
      <c r="Q20" s="434"/>
      <c r="R20" s="434"/>
      <c r="S20" s="385"/>
      <c r="T20" s="385"/>
      <c r="U20" s="385"/>
      <c r="V20" s="385"/>
      <c r="W20" s="385"/>
      <c r="X20" s="385"/>
    </row>
    <row r="21" spans="1:24" ht="77.25" thickBot="1">
      <c r="A21" s="857"/>
      <c r="B21" s="822"/>
      <c r="C21" s="152"/>
      <c r="D21" s="160"/>
      <c r="E21" s="160"/>
      <c r="F21" s="136"/>
      <c r="G21" s="153"/>
      <c r="H21" s="154"/>
      <c r="I21" s="138"/>
      <c r="J21" s="165"/>
      <c r="K21" s="155"/>
      <c r="L21" s="191"/>
      <c r="M21" s="367" t="s">
        <v>15</v>
      </c>
      <c r="N21" s="552" t="s">
        <v>141</v>
      </c>
      <c r="O21" s="367" t="s">
        <v>142</v>
      </c>
      <c r="P21" s="367" t="s">
        <v>143</v>
      </c>
      <c r="Q21" s="367" t="s">
        <v>144</v>
      </c>
      <c r="R21" s="367" t="s">
        <v>145</v>
      </c>
      <c r="S21" s="385"/>
      <c r="T21" s="385"/>
      <c r="U21" s="385"/>
      <c r="V21" s="385"/>
      <c r="W21" s="385"/>
      <c r="X21" s="385"/>
    </row>
    <row r="22" spans="1:24" ht="16.5">
      <c r="A22" s="858" t="s">
        <v>475</v>
      </c>
      <c r="B22" s="824" t="s">
        <v>152</v>
      </c>
      <c r="C22" s="152" t="s">
        <v>14</v>
      </c>
      <c r="D22" s="160">
        <f>D23</f>
        <v>5488.0843199999999</v>
      </c>
      <c r="E22" s="160">
        <f>E23</f>
        <v>5485.9023500000003</v>
      </c>
      <c r="F22" s="136">
        <f t="shared" si="0"/>
        <v>0.99960241682292528</v>
      </c>
      <c r="G22" s="153">
        <v>100</v>
      </c>
      <c r="H22" s="154">
        <f t="shared" ref="H22" si="1">J22+K22</f>
        <v>80</v>
      </c>
      <c r="I22" s="138">
        <f>IF(G22=100,25,IF((G22&gt;90)*(G22&lt;100),0,IF((G22&gt;70)*(G22&lt;90),-10,-25)))</f>
        <v>25</v>
      </c>
      <c r="J22" s="165">
        <f>IF((F22&gt;0)*(F22&lt;5),20,0)</f>
        <v>20</v>
      </c>
      <c r="K22" s="155">
        <f t="shared" ref="K22" si="2">IF(L22=1,60,10)</f>
        <v>60</v>
      </c>
      <c r="L22" s="139">
        <f>IF(SUM(N22:R22)=SUM(N23:R23),1,2)</f>
        <v>1</v>
      </c>
      <c r="M22" s="358" t="s">
        <v>20</v>
      </c>
      <c r="N22" s="642">
        <v>9</v>
      </c>
      <c r="O22" s="643">
        <v>5</v>
      </c>
      <c r="P22" s="643">
        <v>50.4</v>
      </c>
      <c r="Q22" s="643">
        <v>21</v>
      </c>
      <c r="R22" s="644">
        <v>130</v>
      </c>
      <c r="S22" s="385"/>
      <c r="T22" s="385"/>
      <c r="U22" s="385"/>
      <c r="V22" s="385"/>
      <c r="W22" s="385"/>
      <c r="X22" s="385"/>
    </row>
    <row r="23" spans="1:24" ht="67.900000000000006" customHeight="1" thickBot="1">
      <c r="A23" s="859"/>
      <c r="B23" s="860"/>
      <c r="C23" s="152" t="s">
        <v>26</v>
      </c>
      <c r="D23" s="160">
        <v>5488.0843199999999</v>
      </c>
      <c r="E23" s="160">
        <v>5485.9023500000003</v>
      </c>
      <c r="F23" s="161"/>
      <c r="G23" s="162"/>
      <c r="H23" s="163"/>
      <c r="I23" s="164"/>
      <c r="J23" s="165"/>
      <c r="K23" s="165"/>
      <c r="L23" s="166"/>
      <c r="M23" s="359" t="s">
        <v>22</v>
      </c>
      <c r="N23" s="645">
        <v>9</v>
      </c>
      <c r="O23" s="646">
        <v>5</v>
      </c>
      <c r="P23" s="646">
        <v>50.4</v>
      </c>
      <c r="Q23" s="646">
        <v>21</v>
      </c>
      <c r="R23" s="647">
        <v>130</v>
      </c>
      <c r="S23" s="385"/>
      <c r="T23" s="385"/>
      <c r="U23" s="385"/>
      <c r="V23" s="385"/>
      <c r="W23" s="385"/>
      <c r="X23" s="385"/>
    </row>
    <row r="24" spans="1:24" ht="127.5" customHeight="1" thickBot="1">
      <c r="A24" s="861">
        <v>2</v>
      </c>
      <c r="B24" s="864" t="s">
        <v>153</v>
      </c>
      <c r="C24" s="129" t="s">
        <v>14</v>
      </c>
      <c r="D24" s="563">
        <f>D30+D32+D35</f>
        <v>4515.8467899999996</v>
      </c>
      <c r="E24" s="563">
        <f>E30+E32+E35+E37</f>
        <v>4515.8467899999996</v>
      </c>
      <c r="F24" s="131">
        <f t="shared" si="0"/>
        <v>1</v>
      </c>
      <c r="G24" s="131">
        <f>E24/D24*100</f>
        <v>100</v>
      </c>
      <c r="H24" s="540">
        <f>(H30*E30+H32*E32+H35*E35+H37*E37)/E24</f>
        <v>80</v>
      </c>
      <c r="I24" s="132"/>
      <c r="J24" s="132"/>
      <c r="K24" s="132"/>
      <c r="L24" s="133">
        <f>IF(SUM(M25:Y25)=SUM(M26:Y26),1,2)</f>
        <v>1</v>
      </c>
      <c r="M24" s="366" t="s">
        <v>15</v>
      </c>
      <c r="N24" s="368" t="s">
        <v>154</v>
      </c>
      <c r="O24" s="367" t="s">
        <v>155</v>
      </c>
      <c r="P24" s="367" t="s">
        <v>156</v>
      </c>
      <c r="Q24" s="367" t="s">
        <v>157</v>
      </c>
      <c r="R24" s="367" t="s">
        <v>158</v>
      </c>
      <c r="S24" s="367" t="s">
        <v>159</v>
      </c>
      <c r="T24" s="367" t="s">
        <v>160</v>
      </c>
      <c r="U24" s="367" t="s">
        <v>161</v>
      </c>
      <c r="V24" s="367" t="s">
        <v>162</v>
      </c>
      <c r="W24" s="367" t="s">
        <v>163</v>
      </c>
      <c r="X24" s="367" t="s">
        <v>164</v>
      </c>
    </row>
    <row r="25" spans="1:24" ht="15.75">
      <c r="A25" s="862"/>
      <c r="B25" s="865"/>
      <c r="C25" s="134" t="s">
        <v>19</v>
      </c>
      <c r="D25" s="134">
        <f>D31+D33+D36+D38</f>
        <v>4011.3467900000001</v>
      </c>
      <c r="E25" s="134">
        <f>E31+E33+E36+E38</f>
        <v>4011.3467900000001</v>
      </c>
      <c r="F25" s="136"/>
      <c r="G25" s="136"/>
      <c r="H25" s="137"/>
      <c r="I25" s="138"/>
      <c r="J25" s="138"/>
      <c r="K25" s="138"/>
      <c r="L25" s="139"/>
      <c r="M25" s="390" t="s">
        <v>20</v>
      </c>
      <c r="N25" s="639">
        <v>9</v>
      </c>
      <c r="O25" s="554">
        <v>20</v>
      </c>
      <c r="P25" s="640">
        <v>6</v>
      </c>
      <c r="Q25" s="640">
        <v>36</v>
      </c>
      <c r="R25" s="640">
        <v>1205</v>
      </c>
      <c r="S25" s="640">
        <v>3420</v>
      </c>
      <c r="T25" s="640">
        <v>88</v>
      </c>
      <c r="U25" s="640">
        <v>2</v>
      </c>
      <c r="V25" s="640">
        <v>2140</v>
      </c>
      <c r="W25" s="640">
        <v>70</v>
      </c>
      <c r="X25" s="640">
        <v>180</v>
      </c>
    </row>
    <row r="26" spans="1:24" ht="27" customHeight="1" thickBot="1">
      <c r="A26" s="862"/>
      <c r="B26" s="865"/>
      <c r="C26" s="134" t="s">
        <v>21</v>
      </c>
      <c r="D26" s="134">
        <f>D39</f>
        <v>0</v>
      </c>
      <c r="E26" s="134">
        <f>E39</f>
        <v>0</v>
      </c>
      <c r="F26" s="136"/>
      <c r="G26" s="167"/>
      <c r="H26" s="168"/>
      <c r="I26" s="138"/>
      <c r="J26" s="169"/>
      <c r="K26" s="169"/>
      <c r="L26" s="139"/>
      <c r="M26" s="391" t="s">
        <v>22</v>
      </c>
      <c r="N26" s="393">
        <v>9</v>
      </c>
      <c r="O26" s="394">
        <v>20</v>
      </c>
      <c r="P26" s="641">
        <v>6</v>
      </c>
      <c r="Q26" s="641">
        <v>36</v>
      </c>
      <c r="R26" s="641">
        <v>1205</v>
      </c>
      <c r="S26" s="641">
        <v>3420</v>
      </c>
      <c r="T26" s="641">
        <v>88</v>
      </c>
      <c r="U26" s="641">
        <v>2</v>
      </c>
      <c r="V26" s="641">
        <v>2140</v>
      </c>
      <c r="W26" s="641">
        <v>70</v>
      </c>
      <c r="X26" s="641">
        <v>180</v>
      </c>
    </row>
    <row r="27" spans="1:24" ht="31.5">
      <c r="A27" s="862"/>
      <c r="B27" s="865"/>
      <c r="C27" s="134" t="s">
        <v>73</v>
      </c>
      <c r="D27" s="170">
        <f>D40</f>
        <v>0</v>
      </c>
      <c r="E27" s="170">
        <f>E40</f>
        <v>0</v>
      </c>
      <c r="F27" s="136"/>
      <c r="G27" s="171"/>
      <c r="H27" s="172"/>
      <c r="I27" s="138"/>
      <c r="J27" s="173"/>
      <c r="K27" s="173"/>
      <c r="L27" s="139"/>
      <c r="M27" s="385"/>
      <c r="N27" s="363"/>
      <c r="O27" s="362"/>
      <c r="P27" s="385"/>
      <c r="Q27" s="385"/>
      <c r="R27" s="385"/>
      <c r="S27" s="385"/>
      <c r="T27" s="385"/>
      <c r="U27" s="385"/>
      <c r="V27" s="385"/>
      <c r="W27" s="385"/>
      <c r="X27" s="385"/>
    </row>
    <row r="28" spans="1:24" ht="13.5" customHeight="1" thickBot="1">
      <c r="A28" s="862"/>
      <c r="B28" s="865"/>
      <c r="C28" s="806" t="s">
        <v>32</v>
      </c>
      <c r="D28" s="134">
        <f>D34</f>
        <v>504.5</v>
      </c>
      <c r="E28" s="134">
        <f>E34</f>
        <v>504.5</v>
      </c>
      <c r="F28" s="136"/>
      <c r="G28" s="153"/>
      <c r="H28" s="154"/>
      <c r="I28" s="138"/>
      <c r="J28" s="155"/>
      <c r="K28" s="155"/>
      <c r="L28" s="139"/>
      <c r="M28" s="385"/>
      <c r="N28" s="363"/>
      <c r="O28" s="362"/>
      <c r="P28" s="385"/>
      <c r="Q28" s="385"/>
      <c r="R28" s="385"/>
      <c r="S28" s="385"/>
      <c r="T28" s="385"/>
      <c r="U28" s="385"/>
      <c r="V28" s="385"/>
      <c r="W28" s="385"/>
      <c r="X28" s="385"/>
    </row>
    <row r="29" spans="1:24" ht="111" customHeight="1" thickBot="1">
      <c r="A29" s="863"/>
      <c r="B29" s="866"/>
      <c r="C29" s="799"/>
      <c r="D29" s="174"/>
      <c r="E29" s="174"/>
      <c r="F29" s="141"/>
      <c r="G29" s="175"/>
      <c r="H29" s="176"/>
      <c r="I29" s="143"/>
      <c r="J29" s="177"/>
      <c r="K29" s="177"/>
      <c r="L29" s="144"/>
      <c r="M29" s="366" t="s">
        <v>15</v>
      </c>
      <c r="N29" s="368" t="s">
        <v>154</v>
      </c>
      <c r="O29" s="367" t="s">
        <v>155</v>
      </c>
      <c r="P29" s="367" t="s">
        <v>156</v>
      </c>
      <c r="Q29" s="367" t="s">
        <v>157</v>
      </c>
      <c r="R29" s="367" t="s">
        <v>158</v>
      </c>
      <c r="S29" s="367" t="s">
        <v>159</v>
      </c>
      <c r="T29" s="367" t="s">
        <v>160</v>
      </c>
      <c r="U29" s="367" t="s">
        <v>161</v>
      </c>
      <c r="V29" s="367" t="s">
        <v>162</v>
      </c>
      <c r="W29" s="367" t="s">
        <v>163</v>
      </c>
      <c r="X29" s="367" t="s">
        <v>164</v>
      </c>
    </row>
    <row r="30" spans="1:24" ht="31.5" customHeight="1">
      <c r="A30" s="804" t="s">
        <v>38</v>
      </c>
      <c r="B30" s="822" t="s">
        <v>165</v>
      </c>
      <c r="C30" s="178" t="s">
        <v>14</v>
      </c>
      <c r="D30" s="145">
        <f>D31</f>
        <v>235.93849</v>
      </c>
      <c r="E30" s="145">
        <f>E31</f>
        <v>235.93849</v>
      </c>
      <c r="F30" s="146">
        <f t="shared" si="0"/>
        <v>1</v>
      </c>
      <c r="G30" s="147">
        <f>E30/D30*100</f>
        <v>100</v>
      </c>
      <c r="H30" s="148">
        <f>J30+K30</f>
        <v>80</v>
      </c>
      <c r="I30" s="149">
        <f>IF(G30=100,25,IF((G30&gt;90)*(G30&lt;100),0,IF((G30&gt;70)*(G30&lt;90),-10,-25)))</f>
        <v>25</v>
      </c>
      <c r="J30" s="150">
        <f>IF((F30&gt;0)*(F30&lt;5),20,0)</f>
        <v>20</v>
      </c>
      <c r="K30" s="150">
        <f>IF(L30=1,60,10)</f>
        <v>60</v>
      </c>
      <c r="L30" s="151">
        <f>IF(SUM(N30:X30)=SUM(N31:X31),1,IF(SUM(N30:X30)&lt;SUM(N31:X31),1,2))</f>
        <v>1</v>
      </c>
      <c r="M30" s="390" t="s">
        <v>20</v>
      </c>
      <c r="N30" s="639">
        <v>9</v>
      </c>
      <c r="O30" s="554">
        <v>20</v>
      </c>
      <c r="P30" s="640">
        <v>6</v>
      </c>
      <c r="Q30" s="640">
        <v>36</v>
      </c>
      <c r="R30" s="640">
        <v>1205</v>
      </c>
      <c r="S30" s="640">
        <v>3420</v>
      </c>
      <c r="T30" s="640">
        <v>88</v>
      </c>
      <c r="U30" s="640">
        <v>2</v>
      </c>
      <c r="V30" s="640">
        <v>2140</v>
      </c>
      <c r="W30" s="640">
        <v>70</v>
      </c>
      <c r="X30" s="640">
        <v>180</v>
      </c>
    </row>
    <row r="31" spans="1:24" ht="17.25" thickBot="1">
      <c r="A31" s="805"/>
      <c r="B31" s="823"/>
      <c r="C31" s="156" t="s">
        <v>19</v>
      </c>
      <c r="D31" s="152">
        <v>235.93849</v>
      </c>
      <c r="E31" s="152">
        <v>235.93849</v>
      </c>
      <c r="F31" s="136"/>
      <c r="G31" s="153"/>
      <c r="H31" s="154"/>
      <c r="I31" s="149"/>
      <c r="J31" s="155"/>
      <c r="K31" s="155"/>
      <c r="L31" s="139"/>
      <c r="M31" s="391" t="s">
        <v>22</v>
      </c>
      <c r="N31" s="393">
        <v>9</v>
      </c>
      <c r="O31" s="394">
        <v>20</v>
      </c>
      <c r="P31" s="641">
        <v>6</v>
      </c>
      <c r="Q31" s="641">
        <v>36</v>
      </c>
      <c r="R31" s="641">
        <v>1205</v>
      </c>
      <c r="S31" s="641">
        <v>3420</v>
      </c>
      <c r="T31" s="641">
        <v>88</v>
      </c>
      <c r="U31" s="641">
        <v>2</v>
      </c>
      <c r="V31" s="641">
        <v>2140</v>
      </c>
      <c r="W31" s="641">
        <v>70</v>
      </c>
      <c r="X31" s="641">
        <v>180</v>
      </c>
    </row>
    <row r="32" spans="1:24" ht="112.15" customHeight="1" thickBot="1">
      <c r="A32" s="804" t="s">
        <v>483</v>
      </c>
      <c r="B32" s="823" t="s">
        <v>166</v>
      </c>
      <c r="C32" s="156" t="s">
        <v>14</v>
      </c>
      <c r="D32" s="152">
        <f>D33+D34</f>
        <v>4029.9969999999998</v>
      </c>
      <c r="E32" s="152">
        <f>E33+E34</f>
        <v>4029.9969999999998</v>
      </c>
      <c r="F32" s="136">
        <f t="shared" si="0"/>
        <v>1</v>
      </c>
      <c r="G32" s="153">
        <f>E32/D32*100</f>
        <v>100</v>
      </c>
      <c r="H32" s="154">
        <f>J32+K32</f>
        <v>80</v>
      </c>
      <c r="I32" s="149">
        <f t="shared" ref="I32:I35" si="3">IF(G32=100,25,IF((G32&gt;90)*(G32&lt;100),0,IF((G32&gt;70)*(G32&lt;90),-10,-25)))</f>
        <v>25</v>
      </c>
      <c r="J32" s="155">
        <f>IF((F32&gt;0)*(F32&lt;5),20,0)</f>
        <v>20</v>
      </c>
      <c r="K32" s="155">
        <f>IF(L32=1,60,10)</f>
        <v>60</v>
      </c>
      <c r="L32" s="139">
        <f>IF(SUM(M33:Y33)=SUM(M34:Y34),1,IF(SUM(M33:Y33)&lt;SUM(M34:Y34),1,2))</f>
        <v>1</v>
      </c>
      <c r="M32" s="366" t="s">
        <v>15</v>
      </c>
      <c r="N32" s="368" t="s">
        <v>154</v>
      </c>
      <c r="O32" s="367" t="s">
        <v>155</v>
      </c>
      <c r="P32" s="367" t="s">
        <v>156</v>
      </c>
      <c r="Q32" s="367" t="s">
        <v>157</v>
      </c>
      <c r="R32" s="367" t="s">
        <v>158</v>
      </c>
      <c r="S32" s="367" t="s">
        <v>159</v>
      </c>
      <c r="T32" s="367" t="s">
        <v>160</v>
      </c>
      <c r="U32" s="367" t="s">
        <v>161</v>
      </c>
      <c r="V32" s="367" t="s">
        <v>162</v>
      </c>
      <c r="W32" s="367" t="s">
        <v>163</v>
      </c>
      <c r="X32" s="367" t="s">
        <v>164</v>
      </c>
    </row>
    <row r="33" spans="1:24" ht="16.5">
      <c r="A33" s="830"/>
      <c r="B33" s="823"/>
      <c r="C33" s="156" t="s">
        <v>19</v>
      </c>
      <c r="D33" s="536">
        <v>3525.4969999999998</v>
      </c>
      <c r="E33" s="536">
        <v>3525.4969999999998</v>
      </c>
      <c r="F33" s="136"/>
      <c r="G33" s="153"/>
      <c r="H33" s="154"/>
      <c r="I33" s="149"/>
      <c r="J33" s="155"/>
      <c r="K33" s="155"/>
      <c r="L33" s="139"/>
      <c r="M33" s="390" t="s">
        <v>20</v>
      </c>
      <c r="N33" s="639">
        <v>9</v>
      </c>
      <c r="O33" s="554">
        <v>20</v>
      </c>
      <c r="P33" s="640">
        <v>6</v>
      </c>
      <c r="Q33" s="640">
        <v>36</v>
      </c>
      <c r="R33" s="640">
        <v>1205</v>
      </c>
      <c r="S33" s="640">
        <v>3420</v>
      </c>
      <c r="T33" s="640">
        <v>88</v>
      </c>
      <c r="U33" s="640">
        <v>2</v>
      </c>
      <c r="V33" s="640">
        <v>2140</v>
      </c>
      <c r="W33" s="640">
        <v>70</v>
      </c>
      <c r="X33" s="640">
        <v>180</v>
      </c>
    </row>
    <row r="34" spans="1:24" ht="32.25" customHeight="1" thickBot="1">
      <c r="A34" s="805"/>
      <c r="B34" s="823"/>
      <c r="C34" s="156" t="s">
        <v>32</v>
      </c>
      <c r="D34" s="535">
        <v>504.5</v>
      </c>
      <c r="E34" s="535">
        <v>504.5</v>
      </c>
      <c r="F34" s="136"/>
      <c r="G34" s="153"/>
      <c r="H34" s="154"/>
      <c r="I34" s="149"/>
      <c r="J34" s="155"/>
      <c r="K34" s="155"/>
      <c r="L34" s="139"/>
      <c r="M34" s="391" t="s">
        <v>22</v>
      </c>
      <c r="N34" s="393">
        <v>9</v>
      </c>
      <c r="O34" s="394">
        <v>20</v>
      </c>
      <c r="P34" s="641">
        <v>6</v>
      </c>
      <c r="Q34" s="641">
        <v>36</v>
      </c>
      <c r="R34" s="641">
        <v>1205</v>
      </c>
      <c r="S34" s="641">
        <v>3420</v>
      </c>
      <c r="T34" s="641">
        <v>88</v>
      </c>
      <c r="U34" s="641">
        <v>2</v>
      </c>
      <c r="V34" s="641">
        <v>2140</v>
      </c>
      <c r="W34" s="641">
        <v>70</v>
      </c>
      <c r="X34" s="641">
        <v>180</v>
      </c>
    </row>
    <row r="35" spans="1:24" ht="114" customHeight="1" thickBot="1">
      <c r="A35" s="804" t="s">
        <v>167</v>
      </c>
      <c r="B35" s="823" t="s">
        <v>168</v>
      </c>
      <c r="C35" s="156" t="s">
        <v>14</v>
      </c>
      <c r="D35" s="280">
        <f>D36</f>
        <v>249.91130000000001</v>
      </c>
      <c r="E35" s="280">
        <f>E36</f>
        <v>249.91130000000001</v>
      </c>
      <c r="F35" s="136">
        <f t="shared" si="0"/>
        <v>1</v>
      </c>
      <c r="G35" s="153">
        <f>E35/D35*100</f>
        <v>100</v>
      </c>
      <c r="H35" s="154">
        <f>J35+K35</f>
        <v>80</v>
      </c>
      <c r="I35" s="149">
        <f t="shared" si="3"/>
        <v>25</v>
      </c>
      <c r="J35" s="155">
        <f>IF((F35&gt;0)*(F35&lt;5),20,0)</f>
        <v>20</v>
      </c>
      <c r="K35" s="155">
        <f>IF(L35=1,60,10)</f>
        <v>60</v>
      </c>
      <c r="L35" s="139">
        <f>IF(SUM(M36:Y36)=SUM(M37:Y37),1,IF(SUM(M36:Y36)&lt;SUM(M37:Y37),1,2))</f>
        <v>1</v>
      </c>
      <c r="M35" s="366" t="s">
        <v>15</v>
      </c>
      <c r="N35" s="368" t="s">
        <v>154</v>
      </c>
      <c r="O35" s="367" t="s">
        <v>155</v>
      </c>
      <c r="P35" s="367" t="s">
        <v>156</v>
      </c>
      <c r="Q35" s="367" t="s">
        <v>157</v>
      </c>
      <c r="R35" s="367" t="s">
        <v>158</v>
      </c>
      <c r="S35" s="367" t="s">
        <v>159</v>
      </c>
      <c r="T35" s="367" t="s">
        <v>160</v>
      </c>
      <c r="U35" s="367" t="s">
        <v>161</v>
      </c>
      <c r="V35" s="367" t="s">
        <v>162</v>
      </c>
      <c r="W35" s="367" t="s">
        <v>163</v>
      </c>
      <c r="X35" s="367" t="s">
        <v>164</v>
      </c>
    </row>
    <row r="36" spans="1:24" ht="23.25" customHeight="1">
      <c r="A36" s="805"/>
      <c r="B36" s="823"/>
      <c r="C36" s="156" t="s">
        <v>19</v>
      </c>
      <c r="D36" s="280">
        <v>249.91130000000001</v>
      </c>
      <c r="E36" s="280">
        <v>249.91130000000001</v>
      </c>
      <c r="F36" s="136"/>
      <c r="G36" s="153"/>
      <c r="H36" s="154"/>
      <c r="I36" s="138"/>
      <c r="J36" s="155"/>
      <c r="K36" s="155"/>
      <c r="L36" s="139"/>
      <c r="M36" s="390" t="s">
        <v>20</v>
      </c>
      <c r="N36" s="639">
        <v>9</v>
      </c>
      <c r="O36" s="554">
        <v>20</v>
      </c>
      <c r="P36" s="640">
        <v>6</v>
      </c>
      <c r="Q36" s="640">
        <v>36</v>
      </c>
      <c r="R36" s="640">
        <v>1205</v>
      </c>
      <c r="S36" s="640">
        <v>3420</v>
      </c>
      <c r="T36" s="640">
        <v>88</v>
      </c>
      <c r="U36" s="640">
        <v>2</v>
      </c>
      <c r="V36" s="640">
        <v>2140</v>
      </c>
      <c r="W36" s="640">
        <v>70</v>
      </c>
      <c r="X36" s="640">
        <v>180</v>
      </c>
    </row>
    <row r="37" spans="1:24" ht="32.25" customHeight="1" thickBot="1">
      <c r="A37" s="804" t="s">
        <v>169</v>
      </c>
      <c r="B37" s="826" t="s">
        <v>170</v>
      </c>
      <c r="C37" s="279" t="s">
        <v>14</v>
      </c>
      <c r="D37" s="827" t="s">
        <v>175</v>
      </c>
      <c r="E37" s="828"/>
      <c r="F37" s="828"/>
      <c r="G37" s="828"/>
      <c r="H37" s="828"/>
      <c r="I37" s="828"/>
      <c r="J37" s="828"/>
      <c r="K37" s="828"/>
      <c r="L37" s="829"/>
      <c r="M37" s="391" t="s">
        <v>22</v>
      </c>
      <c r="N37" s="393">
        <v>9</v>
      </c>
      <c r="O37" s="394">
        <v>20</v>
      </c>
      <c r="P37" s="641">
        <v>6</v>
      </c>
      <c r="Q37" s="641">
        <v>36</v>
      </c>
      <c r="R37" s="641">
        <v>1205</v>
      </c>
      <c r="S37" s="641">
        <v>3420</v>
      </c>
      <c r="T37" s="641">
        <v>88</v>
      </c>
      <c r="U37" s="641">
        <v>2</v>
      </c>
      <c r="V37" s="641">
        <v>2140</v>
      </c>
      <c r="W37" s="641">
        <v>70</v>
      </c>
      <c r="X37" s="641">
        <v>180</v>
      </c>
    </row>
    <row r="38" spans="1:24" ht="16.5">
      <c r="A38" s="830"/>
      <c r="B38" s="826"/>
      <c r="C38" s="279" t="s">
        <v>19</v>
      </c>
      <c r="D38" s="282">
        <v>0</v>
      </c>
      <c r="E38" s="282">
        <v>0</v>
      </c>
      <c r="F38" s="346"/>
      <c r="G38" s="347"/>
      <c r="H38" s="282"/>
      <c r="I38" s="343"/>
      <c r="J38" s="344"/>
      <c r="K38" s="344"/>
      <c r="L38" s="345"/>
      <c r="M38" s="385"/>
      <c r="N38" s="363"/>
      <c r="O38" s="362"/>
      <c r="P38" s="385"/>
      <c r="Q38" s="385"/>
      <c r="R38" s="385"/>
      <c r="S38" s="385"/>
      <c r="T38" s="385"/>
      <c r="U38" s="385"/>
      <c r="V38" s="385"/>
      <c r="W38" s="385"/>
      <c r="X38" s="385"/>
    </row>
    <row r="39" spans="1:24" ht="16.5">
      <c r="A39" s="830"/>
      <c r="B39" s="826"/>
      <c r="C39" s="279" t="s">
        <v>21</v>
      </c>
      <c r="D39" s="282">
        <v>0</v>
      </c>
      <c r="E39" s="282">
        <v>0</v>
      </c>
      <c r="F39" s="346"/>
      <c r="G39" s="347"/>
      <c r="H39" s="282"/>
      <c r="I39" s="343"/>
      <c r="J39" s="344"/>
      <c r="K39" s="344"/>
      <c r="L39" s="345"/>
      <c r="M39" s="385"/>
      <c r="N39" s="363"/>
      <c r="O39" s="362"/>
      <c r="P39" s="385"/>
      <c r="Q39" s="385"/>
      <c r="R39" s="385"/>
      <c r="S39" s="385"/>
      <c r="T39" s="385"/>
      <c r="U39" s="385"/>
      <c r="V39" s="385"/>
      <c r="W39" s="385"/>
      <c r="X39" s="385"/>
    </row>
    <row r="40" spans="1:24" ht="31.5">
      <c r="A40" s="805"/>
      <c r="B40" s="826"/>
      <c r="C40" s="279" t="s">
        <v>73</v>
      </c>
      <c r="D40" s="282">
        <v>0</v>
      </c>
      <c r="E40" s="282">
        <v>0</v>
      </c>
      <c r="F40" s="346"/>
      <c r="G40" s="347"/>
      <c r="H40" s="282"/>
      <c r="I40" s="343"/>
      <c r="J40" s="344"/>
      <c r="K40" s="344"/>
      <c r="L40" s="345"/>
      <c r="M40" s="385"/>
      <c r="N40" s="363"/>
      <c r="O40" s="362"/>
      <c r="P40" s="385"/>
      <c r="Q40" s="385"/>
      <c r="R40" s="385"/>
      <c r="S40" s="385"/>
      <c r="T40" s="385"/>
      <c r="U40" s="385"/>
      <c r="V40" s="385"/>
      <c r="W40" s="385"/>
      <c r="X40" s="385"/>
    </row>
    <row r="41" spans="1:24" ht="57.75" customHeight="1">
      <c r="A41" s="289" t="s">
        <v>171</v>
      </c>
      <c r="B41" s="826" t="s">
        <v>172</v>
      </c>
      <c r="C41" s="179" t="s">
        <v>14</v>
      </c>
      <c r="D41" s="348">
        <f>D42</f>
        <v>0</v>
      </c>
      <c r="E41" s="348">
        <f>E42</f>
        <v>0</v>
      </c>
      <c r="F41" s="346"/>
      <c r="G41" s="347"/>
      <c r="H41" s="180"/>
      <c r="I41" s="180"/>
      <c r="J41" s="180"/>
      <c r="K41" s="180"/>
      <c r="L41" s="181"/>
      <c r="M41" s="385"/>
      <c r="N41" s="363"/>
      <c r="O41" s="362"/>
      <c r="P41" s="385"/>
      <c r="Q41" s="385"/>
      <c r="R41" s="385"/>
      <c r="S41" s="385"/>
      <c r="T41" s="385"/>
      <c r="U41" s="385"/>
      <c r="V41" s="385"/>
      <c r="W41" s="385"/>
      <c r="X41" s="385"/>
    </row>
    <row r="42" spans="1:24" ht="42" customHeight="1" thickBot="1">
      <c r="A42" s="289"/>
      <c r="B42" s="826"/>
      <c r="C42" s="179" t="s">
        <v>19</v>
      </c>
      <c r="D42" s="282">
        <v>0</v>
      </c>
      <c r="E42" s="282">
        <v>0</v>
      </c>
      <c r="F42" s="346"/>
      <c r="G42" s="347"/>
      <c r="H42" s="182"/>
      <c r="I42" s="182"/>
      <c r="J42" s="182"/>
      <c r="K42" s="182"/>
      <c r="L42" s="183"/>
      <c r="M42" s="385"/>
      <c r="N42" s="363"/>
      <c r="O42" s="362"/>
      <c r="P42" s="385"/>
      <c r="Q42" s="385"/>
      <c r="R42" s="385"/>
      <c r="S42" s="385"/>
      <c r="T42" s="385"/>
      <c r="U42" s="385"/>
      <c r="V42" s="385"/>
      <c r="W42" s="385"/>
      <c r="X42" s="385"/>
    </row>
    <row r="43" spans="1:24" ht="39" thickBot="1">
      <c r="A43" s="289" t="s">
        <v>173</v>
      </c>
      <c r="B43" s="826" t="s">
        <v>174</v>
      </c>
      <c r="C43" s="179" t="s">
        <v>14</v>
      </c>
      <c r="D43" s="851" t="s">
        <v>175</v>
      </c>
      <c r="E43" s="852"/>
      <c r="F43" s="844"/>
      <c r="G43" s="844"/>
      <c r="H43" s="844"/>
      <c r="I43" s="844"/>
      <c r="J43" s="844"/>
      <c r="K43" s="844"/>
      <c r="L43" s="845"/>
      <c r="M43" s="366" t="s">
        <v>15</v>
      </c>
      <c r="N43" s="397" t="s">
        <v>177</v>
      </c>
      <c r="O43" s="398" t="s">
        <v>178</v>
      </c>
      <c r="P43" s="398" t="s">
        <v>179</v>
      </c>
      <c r="Q43" s="399" t="s">
        <v>180</v>
      </c>
      <c r="R43" s="385"/>
      <c r="S43" s="385"/>
      <c r="T43" s="385"/>
      <c r="U43" s="385"/>
      <c r="V43" s="385"/>
      <c r="W43" s="385"/>
      <c r="X43" s="385"/>
    </row>
    <row r="44" spans="1:24" ht="17.25" thickBot="1">
      <c r="A44" s="290"/>
      <c r="B44" s="850"/>
      <c r="C44" s="184" t="s">
        <v>19</v>
      </c>
      <c r="D44" s="853"/>
      <c r="E44" s="854"/>
      <c r="F44" s="854"/>
      <c r="G44" s="854"/>
      <c r="H44" s="854"/>
      <c r="I44" s="854"/>
      <c r="J44" s="854"/>
      <c r="K44" s="854"/>
      <c r="L44" s="855"/>
      <c r="M44" s="378" t="s">
        <v>20</v>
      </c>
      <c r="N44" s="651">
        <v>1.7</v>
      </c>
      <c r="O44" s="554">
        <v>17</v>
      </c>
      <c r="P44" s="640">
        <v>1</v>
      </c>
      <c r="Q44" s="640">
        <v>28</v>
      </c>
      <c r="R44" s="385"/>
      <c r="S44" s="385"/>
      <c r="T44" s="385"/>
      <c r="U44" s="385"/>
      <c r="V44" s="385"/>
      <c r="W44" s="385"/>
      <c r="X44" s="385"/>
    </row>
    <row r="45" spans="1:24" ht="17.25" thickBot="1">
      <c r="A45" s="285">
        <v>3</v>
      </c>
      <c r="B45" s="798" t="s">
        <v>176</v>
      </c>
      <c r="C45" s="129" t="s">
        <v>14</v>
      </c>
      <c r="D45" s="563">
        <f>D47+D49+D53+D55</f>
        <v>2244.3309399999998</v>
      </c>
      <c r="E45" s="563">
        <f>E47+E49+E51+E53+E55</f>
        <v>2204.34094</v>
      </c>
      <c r="F45" s="131">
        <f t="shared" si="0"/>
        <v>0.9821817721766114</v>
      </c>
      <c r="G45" s="147">
        <v>100</v>
      </c>
      <c r="H45" s="462">
        <f>(E49*H49+E53*H53+E55*H55+E47*H47)/E45</f>
        <v>90</v>
      </c>
      <c r="I45" s="132"/>
      <c r="J45" s="132"/>
      <c r="K45" s="132"/>
      <c r="L45" s="133">
        <f>IF(SUM(N44:Q44)=SUM(N45:Q45),1,IF(SUM(N44:Q44)&lt;SUM(N45:Q45),1,2))</f>
        <v>1</v>
      </c>
      <c r="M45" s="379" t="s">
        <v>22</v>
      </c>
      <c r="N45" s="652">
        <v>1.9</v>
      </c>
      <c r="O45" s="394">
        <v>19</v>
      </c>
      <c r="P45" s="641">
        <v>1</v>
      </c>
      <c r="Q45" s="641">
        <v>30</v>
      </c>
      <c r="R45" s="385"/>
      <c r="S45" s="385"/>
      <c r="T45" s="385"/>
      <c r="U45" s="385"/>
      <c r="V45" s="385"/>
      <c r="W45" s="385"/>
      <c r="X45" s="385"/>
    </row>
    <row r="46" spans="1:24" ht="39" thickBot="1">
      <c r="A46" s="287"/>
      <c r="B46" s="799"/>
      <c r="C46" s="140" t="s">
        <v>19</v>
      </c>
      <c r="D46" s="140">
        <f>D48+D50+D52+D54+D56</f>
        <v>2244.3309399999998</v>
      </c>
      <c r="E46" s="140">
        <f>E48+E50+E52+E54+E56</f>
        <v>2204.34094</v>
      </c>
      <c r="F46" s="141">
        <f t="shared" si="0"/>
        <v>0.9821817721766114</v>
      </c>
      <c r="G46" s="147">
        <v>100</v>
      </c>
      <c r="H46" s="142"/>
      <c r="I46" s="143"/>
      <c r="J46" s="143"/>
      <c r="K46" s="143"/>
      <c r="L46" s="133"/>
      <c r="M46" s="366" t="s">
        <v>15</v>
      </c>
      <c r="N46" s="397" t="s">
        <v>177</v>
      </c>
      <c r="O46" s="398" t="s">
        <v>178</v>
      </c>
      <c r="P46" s="398" t="s">
        <v>179</v>
      </c>
      <c r="Q46" s="399" t="s">
        <v>180</v>
      </c>
      <c r="R46" s="385"/>
      <c r="S46" s="385"/>
      <c r="T46" s="385"/>
      <c r="U46" s="385"/>
      <c r="V46" s="385"/>
      <c r="W46" s="385"/>
      <c r="X46" s="385"/>
    </row>
    <row r="47" spans="1:24" ht="39.75" customHeight="1" thickBot="1">
      <c r="A47" s="288" t="s">
        <v>43</v>
      </c>
      <c r="B47" s="822" t="s">
        <v>181</v>
      </c>
      <c r="C47" s="178" t="s">
        <v>14</v>
      </c>
      <c r="D47" s="145">
        <f>D48</f>
        <v>366.23849999999999</v>
      </c>
      <c r="E47" s="145">
        <f>E48</f>
        <v>326.24849999999998</v>
      </c>
      <c r="F47" s="146">
        <f t="shared" si="0"/>
        <v>0.8908088581620992</v>
      </c>
      <c r="G47" s="147">
        <v>100</v>
      </c>
      <c r="H47" s="148">
        <f>I47+J47+K47</f>
        <v>90</v>
      </c>
      <c r="I47" s="149">
        <f>IF(G47=100,25,IF((G47&gt;90)*(G47&lt;100),0,IF((G47&gt;70)*(G47&lt;90),-10,-25)))</f>
        <v>25</v>
      </c>
      <c r="J47" s="150">
        <f>IF((F47&gt;0)*(F47&lt;5),10,0)</f>
        <v>10</v>
      </c>
      <c r="K47" s="150">
        <f t="shared" ref="K47:K66" si="4">IF(L47=1,55,10)</f>
        <v>55</v>
      </c>
      <c r="L47" s="133">
        <f>IF(SUM(N47:Q47)=SUM(N48:Q48),1,IF(SUM(N47:Q47)&lt;SUM(N48:Q48),1,2))</f>
        <v>1</v>
      </c>
      <c r="M47" s="378" t="s">
        <v>20</v>
      </c>
      <c r="N47" s="651">
        <v>1.7</v>
      </c>
      <c r="O47" s="554">
        <v>17</v>
      </c>
      <c r="P47" s="640">
        <v>1</v>
      </c>
      <c r="Q47" s="640">
        <v>28</v>
      </c>
      <c r="R47" s="385"/>
      <c r="S47" s="385"/>
      <c r="T47" s="385"/>
      <c r="U47" s="385"/>
      <c r="V47" s="385"/>
      <c r="W47" s="385"/>
      <c r="X47" s="385"/>
    </row>
    <row r="48" spans="1:24" ht="41.25" customHeight="1" thickBot="1">
      <c r="A48" s="289"/>
      <c r="B48" s="823"/>
      <c r="C48" s="156" t="s">
        <v>19</v>
      </c>
      <c r="D48" s="157">
        <v>366.23849999999999</v>
      </c>
      <c r="E48" s="157">
        <v>326.24849999999998</v>
      </c>
      <c r="F48" s="136"/>
      <c r="G48" s="153"/>
      <c r="H48" s="154"/>
      <c r="I48" s="138"/>
      <c r="J48" s="155"/>
      <c r="K48" s="155"/>
      <c r="L48" s="133"/>
      <c r="M48" s="379" t="s">
        <v>22</v>
      </c>
      <c r="N48" s="652">
        <v>1.9</v>
      </c>
      <c r="O48" s="394">
        <v>19</v>
      </c>
      <c r="P48" s="641">
        <v>1</v>
      </c>
      <c r="Q48" s="641">
        <v>30</v>
      </c>
      <c r="R48" s="385"/>
      <c r="S48" s="385"/>
      <c r="T48" s="385"/>
      <c r="U48" s="385"/>
      <c r="V48" s="385"/>
      <c r="W48" s="385"/>
      <c r="X48" s="385"/>
    </row>
    <row r="49" spans="1:28" ht="42" customHeight="1" thickBot="1">
      <c r="A49" s="289" t="s">
        <v>182</v>
      </c>
      <c r="B49" s="823" t="s">
        <v>183</v>
      </c>
      <c r="C49" s="156" t="s">
        <v>14</v>
      </c>
      <c r="D49" s="156">
        <f>D50</f>
        <v>1771.28224</v>
      </c>
      <c r="E49" s="156">
        <f>E50</f>
        <v>1771.28224</v>
      </c>
      <c r="F49" s="136">
        <f t="shared" si="0"/>
        <v>1</v>
      </c>
      <c r="G49" s="153">
        <f>E49/D49*100</f>
        <v>100</v>
      </c>
      <c r="H49" s="154">
        <f>I49+J49+K49</f>
        <v>90</v>
      </c>
      <c r="I49" s="138">
        <f>IF(G49=100,25,IF((G49&gt;90)*(G49&lt;100),0,IF((G49&gt;70)*(G49&lt;90),-10,-25)))</f>
        <v>25</v>
      </c>
      <c r="J49" s="155">
        <f>IF((F49&gt;0)*(F49&lt;5),10,0)</f>
        <v>10</v>
      </c>
      <c r="K49" s="155">
        <f t="shared" si="4"/>
        <v>55</v>
      </c>
      <c r="L49" s="133">
        <f>IF(SUM(N50:Q50)=SUM(N51:Q51),1,IF(SUM(N50:Q50)&lt;SUM(N51:Q51),1,2))</f>
        <v>1</v>
      </c>
      <c r="M49" s="366" t="s">
        <v>15</v>
      </c>
      <c r="N49" s="397" t="s">
        <v>177</v>
      </c>
      <c r="O49" s="398" t="s">
        <v>178</v>
      </c>
      <c r="P49" s="398" t="s">
        <v>179</v>
      </c>
      <c r="Q49" s="399" t="s">
        <v>180</v>
      </c>
      <c r="R49" s="385"/>
      <c r="S49" s="385"/>
      <c r="T49" s="385"/>
      <c r="U49" s="385"/>
      <c r="V49" s="385"/>
      <c r="W49" s="385"/>
      <c r="X49" s="385"/>
    </row>
    <row r="50" spans="1:28" ht="16.5">
      <c r="A50" s="289"/>
      <c r="B50" s="823"/>
      <c r="C50" s="156" t="s">
        <v>19</v>
      </c>
      <c r="D50" s="156">
        <v>1771.28224</v>
      </c>
      <c r="E50" s="156">
        <v>1771.28224</v>
      </c>
      <c r="F50" s="136"/>
      <c r="G50" s="153"/>
      <c r="H50" s="154"/>
      <c r="I50" s="138"/>
      <c r="J50" s="155"/>
      <c r="K50" s="155"/>
      <c r="L50" s="139"/>
      <c r="M50" s="378" t="s">
        <v>20</v>
      </c>
      <c r="N50" s="651">
        <v>1.7</v>
      </c>
      <c r="O50" s="554">
        <v>17</v>
      </c>
      <c r="P50" s="640">
        <v>1</v>
      </c>
      <c r="Q50" s="640">
        <v>28</v>
      </c>
      <c r="R50" s="385"/>
      <c r="S50" s="385"/>
      <c r="T50" s="385"/>
      <c r="U50" s="385"/>
      <c r="V50" s="385"/>
      <c r="W50" s="385"/>
      <c r="X50" s="385"/>
    </row>
    <row r="51" spans="1:28" ht="61.5" customHeight="1" thickBot="1">
      <c r="A51" s="289" t="s">
        <v>184</v>
      </c>
      <c r="B51" s="826" t="s">
        <v>185</v>
      </c>
      <c r="C51" s="179" t="s">
        <v>14</v>
      </c>
      <c r="D51" s="843" t="s">
        <v>175</v>
      </c>
      <c r="E51" s="844"/>
      <c r="F51" s="844"/>
      <c r="G51" s="844"/>
      <c r="H51" s="844"/>
      <c r="I51" s="844"/>
      <c r="J51" s="844"/>
      <c r="K51" s="844"/>
      <c r="L51" s="845"/>
      <c r="M51" s="379" t="s">
        <v>22</v>
      </c>
      <c r="N51" s="652">
        <v>1.9</v>
      </c>
      <c r="O51" s="394">
        <v>19</v>
      </c>
      <c r="P51" s="641">
        <v>1</v>
      </c>
      <c r="Q51" s="641">
        <v>30</v>
      </c>
      <c r="R51" s="385"/>
      <c r="S51" s="385"/>
      <c r="T51" s="385"/>
      <c r="U51" s="385"/>
      <c r="V51" s="385"/>
      <c r="W51" s="385"/>
      <c r="X51" s="385"/>
    </row>
    <row r="52" spans="1:28" ht="60" customHeight="1" thickBot="1">
      <c r="A52" s="289"/>
      <c r="B52" s="826"/>
      <c r="C52" s="179" t="s">
        <v>19</v>
      </c>
      <c r="D52" s="846"/>
      <c r="E52" s="847"/>
      <c r="F52" s="847"/>
      <c r="G52" s="847"/>
      <c r="H52" s="847"/>
      <c r="I52" s="847"/>
      <c r="J52" s="847"/>
      <c r="K52" s="847"/>
      <c r="L52" s="848"/>
      <c r="M52" s="366" t="s">
        <v>15</v>
      </c>
      <c r="N52" s="397" t="s">
        <v>177</v>
      </c>
      <c r="O52" s="398" t="s">
        <v>178</v>
      </c>
      <c r="P52" s="398" t="s">
        <v>179</v>
      </c>
      <c r="Q52" s="399" t="s">
        <v>180</v>
      </c>
      <c r="R52" s="385"/>
      <c r="S52" s="385"/>
      <c r="T52" s="385"/>
      <c r="U52" s="385"/>
      <c r="V52" s="385"/>
      <c r="W52" s="385"/>
      <c r="X52" s="385"/>
    </row>
    <row r="53" spans="1:28" ht="47.25" customHeight="1" thickBot="1">
      <c r="A53" s="289" t="s">
        <v>186</v>
      </c>
      <c r="B53" s="849" t="s">
        <v>187</v>
      </c>
      <c r="C53" s="156" t="s">
        <v>14</v>
      </c>
      <c r="D53" s="156">
        <f>D54</f>
        <v>32.810200000000002</v>
      </c>
      <c r="E53" s="156">
        <f>E54</f>
        <v>32.810200000000002</v>
      </c>
      <c r="F53" s="136">
        <f t="shared" si="0"/>
        <v>1</v>
      </c>
      <c r="G53" s="167">
        <f>E53/D53*100</f>
        <v>100</v>
      </c>
      <c r="H53" s="154">
        <f>I53+J53+K53</f>
        <v>90</v>
      </c>
      <c r="I53" s="138">
        <f>IF(G53=100,25,IF((G53&gt;90)*(G53&lt;100),0,IF((G53&gt;70)*(G53&lt;90),-10,-25)))</f>
        <v>25</v>
      </c>
      <c r="J53" s="169">
        <f>IF((F53&gt;0)*(F53&lt;5),10,0)</f>
        <v>10</v>
      </c>
      <c r="K53" s="169">
        <f t="shared" si="4"/>
        <v>55</v>
      </c>
      <c r="L53" s="133">
        <f>IF(SUM(N53:Q53)=SUM(N54:Q54),1,IF(SUM(N53:Q53)&lt;SUM(N54:Q54),1,2))</f>
        <v>1</v>
      </c>
      <c r="M53" s="378" t="s">
        <v>20</v>
      </c>
      <c r="N53" s="651">
        <v>1.7</v>
      </c>
      <c r="O53" s="554">
        <v>17</v>
      </c>
      <c r="P53" s="640">
        <v>1</v>
      </c>
      <c r="Q53" s="640">
        <v>28</v>
      </c>
      <c r="R53" s="385"/>
      <c r="S53" s="385"/>
      <c r="T53" s="385"/>
      <c r="U53" s="385"/>
      <c r="V53" s="385"/>
      <c r="W53" s="385"/>
      <c r="X53" s="385"/>
    </row>
    <row r="54" spans="1:28" ht="87.75" customHeight="1" thickBot="1">
      <c r="A54" s="289"/>
      <c r="B54" s="849"/>
      <c r="C54" s="156" t="s">
        <v>19</v>
      </c>
      <c r="D54" s="157">
        <v>32.810200000000002</v>
      </c>
      <c r="E54" s="157">
        <v>32.810200000000002</v>
      </c>
      <c r="F54" s="136"/>
      <c r="G54" s="167"/>
      <c r="H54" s="154"/>
      <c r="I54" s="138"/>
      <c r="J54" s="169"/>
      <c r="K54" s="169"/>
      <c r="L54" s="133"/>
      <c r="M54" s="379" t="s">
        <v>22</v>
      </c>
      <c r="N54" s="652">
        <v>1.9</v>
      </c>
      <c r="O54" s="394">
        <v>19</v>
      </c>
      <c r="P54" s="641">
        <v>1</v>
      </c>
      <c r="Q54" s="653">
        <v>30</v>
      </c>
      <c r="R54" s="385"/>
      <c r="S54" s="385"/>
      <c r="T54" s="385"/>
      <c r="U54" s="385"/>
      <c r="V54" s="385"/>
      <c r="W54" s="385"/>
      <c r="X54" s="385"/>
    </row>
    <row r="55" spans="1:28" ht="77.45" customHeight="1" thickBot="1">
      <c r="A55" s="289" t="s">
        <v>188</v>
      </c>
      <c r="B55" s="823" t="s">
        <v>189</v>
      </c>
      <c r="C55" s="156" t="s">
        <v>14</v>
      </c>
      <c r="D55" s="156">
        <f>D56</f>
        <v>74</v>
      </c>
      <c r="E55" s="156">
        <f>E56</f>
        <v>74</v>
      </c>
      <c r="F55" s="136">
        <f t="shared" si="0"/>
        <v>1</v>
      </c>
      <c r="G55" s="167">
        <f>E55/D55*100</f>
        <v>100</v>
      </c>
      <c r="H55" s="154">
        <f>I55+J55+K55</f>
        <v>90</v>
      </c>
      <c r="I55" s="138">
        <f>IF(G55=100,25,IF((G55&gt;90)*(G55&lt;100),0,IF((G55&gt;70)*(G55&lt;90),-10,-25)))</f>
        <v>25</v>
      </c>
      <c r="J55" s="169">
        <f>IF((F55&gt;0)*(F55&lt;5),10,0)</f>
        <v>10</v>
      </c>
      <c r="K55" s="169">
        <f t="shared" si="4"/>
        <v>55</v>
      </c>
      <c r="L55" s="133">
        <f t="shared" ref="L55" si="5">IF(SUM(M56:Y56)=SUM(M57:Y57),1,IF(SUM(M56:Y56)&lt;SUM(M57:Y57),1,2))</f>
        <v>1</v>
      </c>
      <c r="M55" s="354" t="s">
        <v>15</v>
      </c>
      <c r="N55" s="367" t="s">
        <v>177</v>
      </c>
      <c r="O55" s="367" t="s">
        <v>178</v>
      </c>
      <c r="P55" s="367" t="s">
        <v>179</v>
      </c>
      <c r="Q55" s="792" t="s">
        <v>180</v>
      </c>
      <c r="R55" s="793"/>
      <c r="S55" s="385"/>
      <c r="T55" s="385"/>
      <c r="U55" s="385"/>
      <c r="V55" s="385"/>
      <c r="W55" s="385"/>
      <c r="X55" s="385"/>
    </row>
    <row r="56" spans="1:28" ht="50.25" customHeight="1">
      <c r="A56" s="289"/>
      <c r="B56" s="823"/>
      <c r="C56" s="156" t="s">
        <v>19</v>
      </c>
      <c r="D56" s="157">
        <v>74</v>
      </c>
      <c r="E56" s="157">
        <v>74</v>
      </c>
      <c r="F56" s="136"/>
      <c r="G56" s="167"/>
      <c r="H56" s="154"/>
      <c r="I56" s="138"/>
      <c r="J56" s="169"/>
      <c r="K56" s="169">
        <f t="shared" si="4"/>
        <v>10</v>
      </c>
      <c r="L56" s="139"/>
      <c r="M56" s="378" t="s">
        <v>20</v>
      </c>
      <c r="N56" s="651">
        <v>1.7</v>
      </c>
      <c r="O56" s="554">
        <v>17</v>
      </c>
      <c r="P56" s="640">
        <v>1</v>
      </c>
      <c r="Q56" s="794">
        <v>28</v>
      </c>
      <c r="R56" s="794"/>
      <c r="S56" s="385"/>
      <c r="T56" s="385"/>
      <c r="U56" s="385"/>
      <c r="V56" s="385"/>
      <c r="W56" s="385"/>
      <c r="X56" s="385"/>
    </row>
    <row r="57" spans="1:28" ht="55.5" customHeight="1" thickBot="1">
      <c r="A57" s="315"/>
      <c r="B57" s="824"/>
      <c r="C57" s="160"/>
      <c r="D57" s="160"/>
      <c r="E57" s="160"/>
      <c r="F57" s="161"/>
      <c r="G57" s="185"/>
      <c r="H57" s="186"/>
      <c r="I57" s="164"/>
      <c r="J57" s="187"/>
      <c r="K57" s="169">
        <f t="shared" si="4"/>
        <v>10</v>
      </c>
      <c r="L57" s="166"/>
      <c r="M57" s="379" t="s">
        <v>22</v>
      </c>
      <c r="N57" s="654">
        <v>1.9</v>
      </c>
      <c r="O57" s="649">
        <v>19</v>
      </c>
      <c r="P57" s="653">
        <v>1</v>
      </c>
      <c r="Q57" s="795">
        <v>30</v>
      </c>
      <c r="R57" s="795"/>
      <c r="S57" s="385"/>
      <c r="T57" s="385"/>
      <c r="U57" s="385"/>
      <c r="V57" s="385"/>
      <c r="W57" s="385"/>
      <c r="X57" s="385"/>
    </row>
    <row r="58" spans="1:28" ht="106.9" customHeight="1">
      <c r="A58" s="285">
        <v>4</v>
      </c>
      <c r="B58" s="840" t="s">
        <v>190</v>
      </c>
      <c r="C58" s="129" t="s">
        <v>14</v>
      </c>
      <c r="D58" s="188">
        <f>D63+D66+D69+D73+D76+D80+D85+D88+D90+D92</f>
        <v>165434.29999999999</v>
      </c>
      <c r="E58" s="188">
        <f>E63+E66+E69+E73+E76+E80+E85+E88+E90+E92</f>
        <v>165120.9</v>
      </c>
      <c r="F58" s="131">
        <v>1</v>
      </c>
      <c r="G58" s="131">
        <f t="shared" ref="G58:G63" si="6">E58/D58*100</f>
        <v>99.81055923711105</v>
      </c>
      <c r="H58" s="223">
        <f>(H63*E63+H66*E66+H69*E69+H73*E73+H76*E76+H80*E80+H85*E85+H88*E88+H90*E90+E92*H92)/E58</f>
        <v>80.003324836528876</v>
      </c>
      <c r="I58" s="132"/>
      <c r="J58" s="132"/>
      <c r="K58" s="169"/>
      <c r="L58" s="189">
        <f>IF(SUM(M59:Y59)=SUM(M60:Y60),1,IF(SUM(M59:Y59)&lt;SUM(M60:Y60),1,2))</f>
        <v>1</v>
      </c>
      <c r="M58" s="402" t="s">
        <v>15</v>
      </c>
      <c r="N58" s="403" t="s">
        <v>442</v>
      </c>
      <c r="O58" s="404" t="s">
        <v>443</v>
      </c>
      <c r="P58" s="404" t="s">
        <v>444</v>
      </c>
      <c r="Q58" s="867" t="s">
        <v>441</v>
      </c>
      <c r="R58" s="868"/>
      <c r="S58" s="385"/>
      <c r="T58" s="385"/>
      <c r="U58" s="385"/>
      <c r="V58" s="385"/>
      <c r="W58" s="385"/>
      <c r="X58" s="385"/>
    </row>
    <row r="59" spans="1:28" ht="16.5">
      <c r="A59" s="286"/>
      <c r="B59" s="841"/>
      <c r="C59" s="134" t="s">
        <v>19</v>
      </c>
      <c r="D59" s="190">
        <f>D64+D67+D70+D74+D77+D81+D86+D89+D91+D93</f>
        <v>68037.599999999991</v>
      </c>
      <c r="E59" s="190">
        <f>E64+E67+E70+E74+E77+E81+E86+E89+E91</f>
        <v>67746</v>
      </c>
      <c r="F59" s="136"/>
      <c r="G59" s="136"/>
      <c r="H59" s="137"/>
      <c r="I59" s="138"/>
      <c r="J59" s="138"/>
      <c r="K59" s="138"/>
      <c r="L59" s="191"/>
      <c r="M59" s="405" t="s">
        <v>20</v>
      </c>
      <c r="N59" s="655">
        <v>67.8</v>
      </c>
      <c r="O59" s="394">
        <v>92</v>
      </c>
      <c r="P59" s="641">
        <v>92</v>
      </c>
      <c r="Q59" s="795">
        <v>100</v>
      </c>
      <c r="R59" s="869"/>
      <c r="S59" s="385"/>
      <c r="T59" s="385"/>
      <c r="U59" s="385"/>
      <c r="V59" s="385"/>
      <c r="W59" s="385"/>
      <c r="X59" s="385"/>
    </row>
    <row r="60" spans="1:28" ht="32.25" thickBot="1">
      <c r="A60" s="286"/>
      <c r="B60" s="841"/>
      <c r="C60" s="134" t="s">
        <v>21</v>
      </c>
      <c r="D60" s="190">
        <f>D65+D68+D71+D75+D78+D82+D87</f>
        <v>92214.399999999994</v>
      </c>
      <c r="E60" s="190">
        <f>E65+E68+E71+E75+E78+E82+E87</f>
        <v>92194.2</v>
      </c>
      <c r="F60" s="136"/>
      <c r="G60" s="136"/>
      <c r="H60" s="137"/>
      <c r="I60" s="138"/>
      <c r="J60" s="138"/>
      <c r="K60" s="138"/>
      <c r="L60" s="191"/>
      <c r="M60" s="405" t="s">
        <v>22</v>
      </c>
      <c r="N60" s="656">
        <v>92.5</v>
      </c>
      <c r="O60" s="646">
        <v>92</v>
      </c>
      <c r="P60" s="657">
        <v>92</v>
      </c>
      <c r="Q60" s="870">
        <v>100</v>
      </c>
      <c r="R60" s="871"/>
      <c r="S60" s="385"/>
      <c r="T60" s="385"/>
      <c r="U60" s="385"/>
      <c r="V60" s="385"/>
      <c r="W60" s="385"/>
      <c r="X60" s="385"/>
    </row>
    <row r="61" spans="1:28" ht="31.5">
      <c r="A61" s="286"/>
      <c r="B61" s="841"/>
      <c r="C61" s="134" t="s">
        <v>73</v>
      </c>
      <c r="D61" s="134">
        <v>0</v>
      </c>
      <c r="E61" s="134">
        <v>0</v>
      </c>
      <c r="F61" s="206"/>
      <c r="G61" s="206"/>
      <c r="H61" s="137"/>
      <c r="I61" s="138"/>
      <c r="J61" s="138"/>
      <c r="K61" s="138"/>
      <c r="L61" s="139"/>
      <c r="M61" s="385"/>
      <c r="N61" s="385"/>
      <c r="O61" s="385"/>
      <c r="P61" s="385"/>
      <c r="Q61" s="385"/>
      <c r="R61" s="385"/>
      <c r="S61" s="385"/>
      <c r="T61" s="385"/>
      <c r="U61" s="385"/>
      <c r="V61" s="385"/>
      <c r="W61" s="385"/>
      <c r="X61" s="385"/>
    </row>
    <row r="62" spans="1:28" ht="51.75" thickBot="1">
      <c r="A62" s="286"/>
      <c r="B62" s="842"/>
      <c r="C62" s="140" t="s">
        <v>192</v>
      </c>
      <c r="D62" s="140">
        <f>D79+D84</f>
        <v>3782.3</v>
      </c>
      <c r="E62" s="140">
        <f>E79+E84</f>
        <v>3782.3</v>
      </c>
      <c r="F62" s="141"/>
      <c r="G62" s="141"/>
      <c r="H62" s="142"/>
      <c r="I62" s="143"/>
      <c r="J62" s="143"/>
      <c r="K62" s="143"/>
      <c r="L62" s="144"/>
      <c r="M62" s="352" t="s">
        <v>15</v>
      </c>
      <c r="N62" s="375" t="s">
        <v>449</v>
      </c>
      <c r="O62" s="375" t="s">
        <v>446</v>
      </c>
      <c r="P62" s="375" t="s">
        <v>447</v>
      </c>
      <c r="Q62" s="375" t="s">
        <v>448</v>
      </c>
      <c r="R62" s="385"/>
      <c r="S62" s="385"/>
      <c r="T62" s="385"/>
      <c r="U62" s="385"/>
      <c r="V62" s="385"/>
      <c r="W62" s="385"/>
      <c r="X62" s="385"/>
    </row>
    <row r="63" spans="1:28" ht="39" customHeight="1">
      <c r="A63" s="288" t="s">
        <v>47</v>
      </c>
      <c r="B63" s="833" t="s">
        <v>193</v>
      </c>
      <c r="C63" s="192" t="s">
        <v>14</v>
      </c>
      <c r="D63" s="193">
        <f>D64+D65</f>
        <v>266.8</v>
      </c>
      <c r="E63" s="193">
        <f>E64+E65</f>
        <v>266.8</v>
      </c>
      <c r="F63" s="146">
        <f t="shared" si="0"/>
        <v>1</v>
      </c>
      <c r="G63" s="147">
        <f t="shared" si="6"/>
        <v>100</v>
      </c>
      <c r="H63" s="148">
        <f>I63+J63+K63</f>
        <v>90</v>
      </c>
      <c r="I63" s="149">
        <f>IF(G63=100,25,IF((G63&gt;90)*(G63&lt;100),0,IF((G63&gt;70)*(G63&lt;90),-10,-25)))</f>
        <v>25</v>
      </c>
      <c r="J63" s="150">
        <f>IF((F63&gt;0)*(F63&lt;5),10,0)</f>
        <v>10</v>
      </c>
      <c r="K63" s="150">
        <f t="shared" si="4"/>
        <v>55</v>
      </c>
      <c r="L63" s="151">
        <f>IF(SUM(N63:Q63)=SUM(N64:Q64),1,IF(SUM(N63:Q63)&lt;SUM(N64:Q64),1,2))</f>
        <v>1</v>
      </c>
      <c r="M63" s="380" t="s">
        <v>20</v>
      </c>
      <c r="N63" s="641">
        <v>73</v>
      </c>
      <c r="O63" s="394">
        <v>55</v>
      </c>
      <c r="P63" s="641">
        <v>105</v>
      </c>
      <c r="Q63" s="641">
        <v>1000</v>
      </c>
      <c r="R63" s="406"/>
      <c r="S63" s="406"/>
      <c r="T63" s="406"/>
      <c r="U63" s="406"/>
      <c r="V63" s="406"/>
      <c r="W63" s="406"/>
      <c r="X63" s="406"/>
      <c r="Y63" s="63"/>
      <c r="Z63" s="63"/>
      <c r="AA63" s="63"/>
      <c r="AB63" s="63"/>
    </row>
    <row r="64" spans="1:28" ht="17.25" thickBot="1">
      <c r="A64" s="289"/>
      <c r="B64" s="831"/>
      <c r="C64" s="194" t="s">
        <v>19</v>
      </c>
      <c r="D64" s="195">
        <v>266.8</v>
      </c>
      <c r="E64" s="195">
        <v>266.8</v>
      </c>
      <c r="F64" s="136"/>
      <c r="G64" s="153"/>
      <c r="H64" s="154"/>
      <c r="I64" s="138"/>
      <c r="J64" s="155"/>
      <c r="K64" s="155"/>
      <c r="L64" s="139"/>
      <c r="M64" s="381" t="s">
        <v>22</v>
      </c>
      <c r="N64" s="653">
        <v>73</v>
      </c>
      <c r="O64" s="394">
        <v>55</v>
      </c>
      <c r="P64" s="641">
        <v>105</v>
      </c>
      <c r="Q64" s="641">
        <v>1000</v>
      </c>
      <c r="R64" s="406"/>
      <c r="S64" s="406"/>
      <c r="T64" s="406"/>
      <c r="U64" s="406"/>
      <c r="V64" s="406"/>
      <c r="W64" s="406"/>
      <c r="X64" s="406"/>
      <c r="Y64" s="63"/>
      <c r="Z64" s="63"/>
      <c r="AA64" s="63"/>
      <c r="AB64" s="63"/>
    </row>
    <row r="65" spans="1:28" ht="76.150000000000006" customHeight="1" thickBot="1">
      <c r="A65" s="289"/>
      <c r="B65" s="831"/>
      <c r="C65" s="194" t="s">
        <v>21</v>
      </c>
      <c r="D65" s="196">
        <v>0</v>
      </c>
      <c r="E65" s="196">
        <v>0</v>
      </c>
      <c r="F65" s="136"/>
      <c r="G65" s="153"/>
      <c r="H65" s="154"/>
      <c r="I65" s="138"/>
      <c r="J65" s="155"/>
      <c r="K65" s="155"/>
      <c r="L65" s="139"/>
      <c r="M65" s="368" t="s">
        <v>15</v>
      </c>
      <c r="N65" s="367" t="s">
        <v>460</v>
      </c>
      <c r="O65" s="385"/>
      <c r="P65" s="385"/>
      <c r="Q65" s="406"/>
      <c r="R65" s="406"/>
      <c r="S65" s="406"/>
      <c r="T65" s="406"/>
      <c r="U65" s="406"/>
      <c r="V65" s="406"/>
      <c r="W65" s="406"/>
      <c r="X65" s="406"/>
      <c r="Y65" s="63"/>
      <c r="Z65" s="63"/>
      <c r="AA65" s="63"/>
      <c r="AB65" s="63"/>
    </row>
    <row r="66" spans="1:28" ht="42.75" customHeight="1">
      <c r="A66" s="289" t="s">
        <v>194</v>
      </c>
      <c r="B66" s="831" t="s">
        <v>195</v>
      </c>
      <c r="C66" s="194" t="s">
        <v>14</v>
      </c>
      <c r="D66" s="194">
        <f>D67+D68</f>
        <v>462.70000000000005</v>
      </c>
      <c r="E66" s="194">
        <f>E67+E68</f>
        <v>462.70000000000005</v>
      </c>
      <c r="F66" s="136">
        <f t="shared" si="0"/>
        <v>1</v>
      </c>
      <c r="G66" s="153">
        <f>E66/D66*100</f>
        <v>100</v>
      </c>
      <c r="H66" s="154">
        <f>I66+J66+K66</f>
        <v>90</v>
      </c>
      <c r="I66" s="138">
        <f>IF(G66=100,25,IF((G66&gt;90)*(G66&lt;100),0,IF((G66&gt;70)*(G66&lt;90),-10,-25)))</f>
        <v>25</v>
      </c>
      <c r="J66" s="155">
        <f>IF((F66&gt;0)*(F66&lt;5),10,0)</f>
        <v>10</v>
      </c>
      <c r="K66" s="155">
        <f t="shared" si="4"/>
        <v>55</v>
      </c>
      <c r="L66" s="139">
        <f>IF(SUM(N66)=SUM(N67),1,2)</f>
        <v>1</v>
      </c>
      <c r="M66" s="382" t="s">
        <v>20</v>
      </c>
      <c r="N66" s="658">
        <v>10</v>
      </c>
      <c r="O66" s="385"/>
      <c r="P66" s="385"/>
      <c r="Q66" s="406"/>
      <c r="R66" s="385"/>
      <c r="S66" s="385"/>
      <c r="T66" s="385"/>
      <c r="U66" s="385"/>
      <c r="V66" s="385"/>
      <c r="W66" s="385"/>
      <c r="X66" s="385"/>
    </row>
    <row r="67" spans="1:28" ht="17.25" thickBot="1">
      <c r="A67" s="289"/>
      <c r="B67" s="831"/>
      <c r="C67" s="194" t="s">
        <v>19</v>
      </c>
      <c r="D67" s="194">
        <v>334.1</v>
      </c>
      <c r="E67" s="275">
        <v>334.1</v>
      </c>
      <c r="F67" s="136"/>
      <c r="G67" s="153"/>
      <c r="H67" s="154"/>
      <c r="I67" s="138"/>
      <c r="J67" s="155"/>
      <c r="K67" s="155"/>
      <c r="L67" s="139"/>
      <c r="M67" s="383" t="s">
        <v>22</v>
      </c>
      <c r="N67" s="659">
        <v>10</v>
      </c>
      <c r="O67" s="385"/>
      <c r="P67" s="385"/>
      <c r="Q67" s="385"/>
      <c r="R67" s="385"/>
      <c r="S67" s="385"/>
      <c r="T67" s="385"/>
      <c r="U67" s="385"/>
      <c r="V67" s="385"/>
      <c r="W67" s="385"/>
      <c r="X67" s="385"/>
    </row>
    <row r="68" spans="1:28" ht="51">
      <c r="A68" s="289"/>
      <c r="B68" s="831"/>
      <c r="C68" s="194" t="s">
        <v>21</v>
      </c>
      <c r="D68" s="194">
        <v>128.6</v>
      </c>
      <c r="E68" s="275">
        <v>128.6</v>
      </c>
      <c r="F68" s="136"/>
      <c r="G68" s="153"/>
      <c r="H68" s="154"/>
      <c r="I68" s="138"/>
      <c r="J68" s="155"/>
      <c r="K68" s="155"/>
      <c r="L68" s="139"/>
      <c r="M68" s="384" t="s">
        <v>15</v>
      </c>
      <c r="N68" s="376" t="s">
        <v>450</v>
      </c>
      <c r="O68" s="375" t="s">
        <v>451</v>
      </c>
      <c r="P68" s="375" t="s">
        <v>452</v>
      </c>
      <c r="Q68" s="385"/>
      <c r="R68" s="385"/>
      <c r="S68" s="385"/>
      <c r="T68" s="385"/>
      <c r="U68" s="385"/>
      <c r="V68" s="385"/>
      <c r="W68" s="385"/>
      <c r="X68" s="385"/>
    </row>
    <row r="69" spans="1:28" ht="38.25" customHeight="1">
      <c r="A69" s="289" t="s">
        <v>196</v>
      </c>
      <c r="B69" s="831" t="s">
        <v>197</v>
      </c>
      <c r="C69" s="194" t="s">
        <v>14</v>
      </c>
      <c r="D69" s="194">
        <f>D70+D71+D72</f>
        <v>578.1</v>
      </c>
      <c r="E69" s="194">
        <f>E70+E71+E72</f>
        <v>578.1</v>
      </c>
      <c r="F69" s="136">
        <f t="shared" si="0"/>
        <v>1</v>
      </c>
      <c r="G69" s="153">
        <f>E69/D69*100</f>
        <v>100</v>
      </c>
      <c r="H69" s="154">
        <f>I69+J69+K69</f>
        <v>90</v>
      </c>
      <c r="I69" s="138">
        <f>IF(G69=100,25,IF((G69&gt;90)*(G69&lt;100),0,IF((G69&gt;70)*(G69&lt;90),-10,-25)))</f>
        <v>25</v>
      </c>
      <c r="J69" s="155">
        <f>IF((F69&gt;0)*(F69&lt;5),10,0)</f>
        <v>10</v>
      </c>
      <c r="K69" s="155">
        <f t="shared" ref="K69:K134" si="7">IF(L69=1,55,10)</f>
        <v>55</v>
      </c>
      <c r="L69" s="139">
        <f>IF(SUM(N69:P69)=SUM(N70:P70),1,IF(SUM(N69:P69)&lt;SUM(N70:P70),1,2))</f>
        <v>1</v>
      </c>
      <c r="M69" s="380" t="s">
        <v>20</v>
      </c>
      <c r="N69" s="641">
        <v>84</v>
      </c>
      <c r="O69" s="394">
        <v>22</v>
      </c>
      <c r="P69" s="641">
        <v>19</v>
      </c>
      <c r="Q69" s="385"/>
      <c r="R69" s="385"/>
      <c r="S69" s="385"/>
      <c r="T69" s="385"/>
      <c r="U69" s="385"/>
      <c r="V69" s="385"/>
      <c r="W69" s="385"/>
      <c r="X69" s="385"/>
    </row>
    <row r="70" spans="1:28" ht="16.5">
      <c r="A70" s="289"/>
      <c r="B70" s="831"/>
      <c r="C70" s="194" t="s">
        <v>19</v>
      </c>
      <c r="D70" s="194">
        <v>208.5</v>
      </c>
      <c r="E70" s="194">
        <v>208.5</v>
      </c>
      <c r="F70" s="136"/>
      <c r="G70" s="153"/>
      <c r="H70" s="154"/>
      <c r="I70" s="138"/>
      <c r="J70" s="155"/>
      <c r="K70" s="155"/>
      <c r="L70" s="139"/>
      <c r="M70" s="380" t="s">
        <v>22</v>
      </c>
      <c r="N70" s="641">
        <v>84</v>
      </c>
      <c r="O70" s="394">
        <v>22</v>
      </c>
      <c r="P70" s="641">
        <v>19</v>
      </c>
      <c r="Q70" s="407"/>
      <c r="R70" s="385"/>
      <c r="S70" s="385"/>
      <c r="T70" s="385"/>
      <c r="U70" s="385"/>
      <c r="V70" s="385"/>
      <c r="W70" s="385"/>
      <c r="X70" s="385"/>
    </row>
    <row r="71" spans="1:28" ht="16.5">
      <c r="A71" s="289"/>
      <c r="B71" s="831"/>
      <c r="C71" s="194" t="s">
        <v>21</v>
      </c>
      <c r="D71" s="194">
        <v>369.6</v>
      </c>
      <c r="E71" s="194">
        <v>369.6</v>
      </c>
      <c r="F71" s="136"/>
      <c r="G71" s="153"/>
      <c r="H71" s="154"/>
      <c r="I71" s="138"/>
      <c r="J71" s="155"/>
      <c r="K71" s="155"/>
      <c r="L71" s="139"/>
      <c r="M71" s="385"/>
      <c r="N71" s="385"/>
      <c r="O71" s="385"/>
      <c r="P71" s="385"/>
      <c r="Q71" s="408"/>
      <c r="R71" s="385"/>
      <c r="S71" s="385"/>
      <c r="T71" s="385"/>
      <c r="U71" s="385"/>
      <c r="V71" s="385"/>
      <c r="W71" s="385"/>
      <c r="X71" s="385"/>
    </row>
    <row r="72" spans="1:28" ht="51">
      <c r="A72" s="289"/>
      <c r="B72" s="831"/>
      <c r="C72" s="194" t="s">
        <v>73</v>
      </c>
      <c r="D72" s="197">
        <v>0</v>
      </c>
      <c r="E72" s="197">
        <v>0</v>
      </c>
      <c r="F72" s="136"/>
      <c r="G72" s="153"/>
      <c r="H72" s="154"/>
      <c r="I72" s="138"/>
      <c r="J72" s="155"/>
      <c r="K72" s="155"/>
      <c r="L72" s="139"/>
      <c r="M72" s="352" t="s">
        <v>15</v>
      </c>
      <c r="N72" s="375" t="s">
        <v>453</v>
      </c>
      <c r="O72" s="375" t="s">
        <v>454</v>
      </c>
      <c r="P72" s="385"/>
      <c r="Q72" s="408"/>
      <c r="R72" s="385"/>
      <c r="S72" s="385"/>
      <c r="T72" s="385"/>
      <c r="U72" s="385"/>
      <c r="V72" s="385"/>
      <c r="W72" s="385"/>
      <c r="X72" s="385"/>
    </row>
    <row r="73" spans="1:28" ht="33.75" customHeight="1">
      <c r="A73" s="289" t="s">
        <v>198</v>
      </c>
      <c r="B73" s="831" t="s">
        <v>199</v>
      </c>
      <c r="C73" s="194" t="s">
        <v>14</v>
      </c>
      <c r="D73" s="194">
        <f>D74+D75</f>
        <v>145.69999999999999</v>
      </c>
      <c r="E73" s="194">
        <f>E74+E75</f>
        <v>145.69999999999999</v>
      </c>
      <c r="F73" s="136">
        <f t="shared" ref="F73:F134" si="8">E73/D73*100%</f>
        <v>1</v>
      </c>
      <c r="G73" s="153">
        <f>E73/D73*100</f>
        <v>100</v>
      </c>
      <c r="H73" s="154">
        <f>I73+J73+K73</f>
        <v>90</v>
      </c>
      <c r="I73" s="138">
        <f>IF(G73=100,25,IF((G73&gt;90)*(G73&lt;100),0,IF((G73&gt;70)*(G73&lt;90),-10,-25)))</f>
        <v>25</v>
      </c>
      <c r="J73" s="155">
        <f>IF((F73&gt;0)*(F73&lt;5),10,0)</f>
        <v>10</v>
      </c>
      <c r="K73" s="155">
        <f t="shared" si="7"/>
        <v>55</v>
      </c>
      <c r="L73" s="139">
        <f>IF(SUM(N73:O73)=SUM(N74:O74),1,2)</f>
        <v>1</v>
      </c>
      <c r="M73" s="380" t="s">
        <v>20</v>
      </c>
      <c r="N73" s="641">
        <v>92</v>
      </c>
      <c r="O73" s="394">
        <v>100</v>
      </c>
      <c r="P73" s="385"/>
      <c r="Q73" s="396"/>
      <c r="R73" s="385"/>
      <c r="S73" s="385"/>
      <c r="T73" s="385"/>
      <c r="U73" s="396"/>
      <c r="V73" s="385"/>
      <c r="W73" s="385"/>
      <c r="X73" s="385"/>
    </row>
    <row r="74" spans="1:28" ht="16.5">
      <c r="A74" s="289"/>
      <c r="B74" s="831"/>
      <c r="C74" s="194" t="s">
        <v>19</v>
      </c>
      <c r="D74" s="194">
        <v>145.69999999999999</v>
      </c>
      <c r="E74" s="194">
        <v>145.69999999999999</v>
      </c>
      <c r="F74" s="136"/>
      <c r="G74" s="153"/>
      <c r="H74" s="154"/>
      <c r="I74" s="138"/>
      <c r="J74" s="155"/>
      <c r="K74" s="155"/>
      <c r="L74" s="139"/>
      <c r="M74" s="380" t="s">
        <v>22</v>
      </c>
      <c r="N74" s="641">
        <v>92</v>
      </c>
      <c r="O74" s="394">
        <v>100</v>
      </c>
      <c r="P74" s="385"/>
      <c r="Q74" s="385"/>
      <c r="R74" s="385"/>
      <c r="S74" s="385"/>
      <c r="T74" s="385"/>
      <c r="U74" s="396"/>
      <c r="V74" s="385"/>
      <c r="W74" s="385"/>
      <c r="X74" s="385"/>
    </row>
    <row r="75" spans="1:28" ht="16.5">
      <c r="A75" s="289"/>
      <c r="B75" s="831"/>
      <c r="C75" s="194" t="s">
        <v>21</v>
      </c>
      <c r="D75" s="194">
        <v>0</v>
      </c>
      <c r="E75" s="194">
        <v>0</v>
      </c>
      <c r="F75" s="136"/>
      <c r="G75" s="153"/>
      <c r="H75" s="154"/>
      <c r="I75" s="138"/>
      <c r="J75" s="155"/>
      <c r="K75" s="155"/>
      <c r="L75" s="139"/>
      <c r="M75" s="385"/>
      <c r="N75" s="385"/>
      <c r="O75" s="385"/>
      <c r="P75" s="385"/>
      <c r="Q75" s="385"/>
      <c r="R75" s="385"/>
      <c r="S75" s="385"/>
      <c r="T75" s="385"/>
      <c r="U75" s="396"/>
      <c r="V75" s="385"/>
      <c r="W75" s="385"/>
      <c r="X75" s="385"/>
    </row>
    <row r="76" spans="1:28" ht="93" customHeight="1">
      <c r="A76" s="289" t="s">
        <v>200</v>
      </c>
      <c r="B76" s="831" t="s">
        <v>201</v>
      </c>
      <c r="C76" s="194" t="s">
        <v>14</v>
      </c>
      <c r="D76" s="198">
        <f>D77+D78+D79</f>
        <v>54582.200000000004</v>
      </c>
      <c r="E76" s="198">
        <f>E77+E78+E79</f>
        <v>54492.1</v>
      </c>
      <c r="F76" s="136">
        <f t="shared" si="8"/>
        <v>0.99834927870258061</v>
      </c>
      <c r="G76" s="153">
        <f>E76/D76*100</f>
        <v>99.834927870258056</v>
      </c>
      <c r="H76" s="154">
        <f>J76+K76</f>
        <v>80</v>
      </c>
      <c r="I76" s="138">
        <f>IF(G76=100,25,IF((G76&gt;90)*(G76&lt;100),0,IF((G76&gt;70)*(G76&lt;90),-10,-25)))</f>
        <v>0</v>
      </c>
      <c r="J76" s="155">
        <f>IF((F76&gt;0)*(F76&lt;5),20,0)</f>
        <v>20</v>
      </c>
      <c r="K76" s="155">
        <f>IF(L76=1,60,30)</f>
        <v>60</v>
      </c>
      <c r="L76" s="139">
        <f>IF(SUM(N77:O77)=SUM(N78:O78),1,IF(SUM(N77:O77)&lt;SUM(N78:O78),1,2))</f>
        <v>1</v>
      </c>
      <c r="M76" s="352" t="s">
        <v>15</v>
      </c>
      <c r="N76" s="375" t="s">
        <v>191</v>
      </c>
      <c r="O76" s="375" t="s">
        <v>202</v>
      </c>
      <c r="P76" s="407"/>
      <c r="Q76" s="385"/>
      <c r="R76" s="385"/>
      <c r="S76" s="385"/>
      <c r="T76" s="385"/>
      <c r="U76" s="360"/>
      <c r="V76" s="385"/>
      <c r="W76" s="385"/>
      <c r="X76" s="385"/>
    </row>
    <row r="77" spans="1:28" ht="16.5">
      <c r="A77" s="289"/>
      <c r="B77" s="831"/>
      <c r="C77" s="194" t="s">
        <v>19</v>
      </c>
      <c r="D77" s="199">
        <v>24916.799999999999</v>
      </c>
      <c r="E77" s="200">
        <v>24826.7</v>
      </c>
      <c r="F77" s="153"/>
      <c r="G77" s="153"/>
      <c r="H77" s="154"/>
      <c r="I77" s="138"/>
      <c r="J77" s="155"/>
      <c r="K77" s="155"/>
      <c r="L77" s="139"/>
      <c r="M77" s="380" t="s">
        <v>20</v>
      </c>
      <c r="N77" s="641">
        <v>67.8</v>
      </c>
      <c r="O77" s="394">
        <v>14</v>
      </c>
      <c r="P77" s="408"/>
      <c r="Q77" s="385"/>
      <c r="R77" s="385"/>
      <c r="S77" s="385"/>
      <c r="T77" s="385"/>
      <c r="U77" s="408"/>
      <c r="V77" s="385"/>
      <c r="W77" s="385"/>
      <c r="X77" s="385"/>
    </row>
    <row r="78" spans="1:28" ht="16.5">
      <c r="A78" s="289"/>
      <c r="B78" s="831"/>
      <c r="C78" s="194" t="s">
        <v>21</v>
      </c>
      <c r="D78" s="199">
        <v>26277.5</v>
      </c>
      <c r="E78" s="199">
        <v>26277.5</v>
      </c>
      <c r="F78" s="153"/>
      <c r="G78" s="153"/>
      <c r="H78" s="154"/>
      <c r="I78" s="138"/>
      <c r="J78" s="155"/>
      <c r="K78" s="155"/>
      <c r="L78" s="139"/>
      <c r="M78" s="380" t="s">
        <v>22</v>
      </c>
      <c r="N78" s="641">
        <v>92.5</v>
      </c>
      <c r="O78" s="394">
        <v>14</v>
      </c>
      <c r="P78" s="408"/>
      <c r="Q78" s="385"/>
      <c r="R78" s="385"/>
      <c r="S78" s="385"/>
      <c r="T78" s="385"/>
      <c r="U78" s="408"/>
      <c r="V78" s="385"/>
      <c r="W78" s="385"/>
      <c r="X78" s="385"/>
    </row>
    <row r="79" spans="1:28" ht="31.5">
      <c r="A79" s="289"/>
      <c r="B79" s="831"/>
      <c r="C79" s="194" t="s">
        <v>203</v>
      </c>
      <c r="D79" s="199">
        <v>3387.9</v>
      </c>
      <c r="E79" s="199">
        <v>3387.9</v>
      </c>
      <c r="F79" s="153"/>
      <c r="G79" s="153"/>
      <c r="H79" s="154"/>
      <c r="I79" s="138"/>
      <c r="J79" s="155"/>
      <c r="K79" s="155"/>
      <c r="L79" s="139"/>
      <c r="M79" s="385"/>
      <c r="N79" s="363"/>
      <c r="O79" s="362"/>
      <c r="P79" s="385"/>
      <c r="Q79" s="385"/>
      <c r="R79" s="385"/>
      <c r="S79" s="385"/>
      <c r="T79" s="385"/>
      <c r="U79" s="396"/>
      <c r="V79" s="385"/>
      <c r="W79" s="385"/>
      <c r="X79" s="385"/>
    </row>
    <row r="80" spans="1:28" ht="148.9" customHeight="1">
      <c r="A80" s="289" t="s">
        <v>204</v>
      </c>
      <c r="B80" s="831" t="s">
        <v>205</v>
      </c>
      <c r="C80" s="194" t="s">
        <v>14</v>
      </c>
      <c r="D80" s="194">
        <f>D81+D82+D83+D84</f>
        <v>95219.599999999991</v>
      </c>
      <c r="E80" s="194">
        <f>E81+E82+E83+E84</f>
        <v>95076.2</v>
      </c>
      <c r="F80" s="136">
        <f t="shared" si="8"/>
        <v>0.99849400753626361</v>
      </c>
      <c r="G80" s="153">
        <f>E80/D80*100</f>
        <v>99.849400753626355</v>
      </c>
      <c r="H80" s="154">
        <f>J80+K80</f>
        <v>80</v>
      </c>
      <c r="I80" s="138">
        <f>IF(G80=100,25,IF((G80&gt;90)*(G80&lt;100),0,IF((G80&gt;70)*(G80&lt;90),-10,-25)))</f>
        <v>0</v>
      </c>
      <c r="J80" s="155">
        <f>IF((F80&gt;0)*(F80&lt;5),20,0)</f>
        <v>20</v>
      </c>
      <c r="K80" s="155">
        <f>IF(L80=1,60,30)</f>
        <v>60</v>
      </c>
      <c r="L80" s="139">
        <f>IF(SUM(N81:S81)=SUM(N82:S82),1,IF(SUM(N81:S81)&lt;SUM(N82:S82),1,2))</f>
        <v>1</v>
      </c>
      <c r="M80" s="352" t="s">
        <v>15</v>
      </c>
      <c r="N80" s="375" t="s">
        <v>206</v>
      </c>
      <c r="O80" s="375" t="s">
        <v>207</v>
      </c>
      <c r="P80" s="375" t="s">
        <v>208</v>
      </c>
      <c r="Q80" s="375" t="s">
        <v>445</v>
      </c>
      <c r="R80" s="375" t="s">
        <v>209</v>
      </c>
      <c r="S80" s="375" t="s">
        <v>210</v>
      </c>
      <c r="T80" s="385"/>
      <c r="U80" s="385"/>
      <c r="V80" s="385"/>
      <c r="W80" s="385"/>
      <c r="X80" s="385"/>
    </row>
    <row r="81" spans="1:24" ht="16.5">
      <c r="A81" s="289"/>
      <c r="B81" s="831"/>
      <c r="C81" s="194" t="s">
        <v>19</v>
      </c>
      <c r="D81" s="194">
        <v>29527</v>
      </c>
      <c r="E81" s="194">
        <v>29403.8</v>
      </c>
      <c r="F81" s="136"/>
      <c r="G81" s="153"/>
      <c r="H81" s="154"/>
      <c r="I81" s="138"/>
      <c r="J81" s="155"/>
      <c r="K81" s="155"/>
      <c r="L81" s="191"/>
      <c r="M81" s="380" t="s">
        <v>20</v>
      </c>
      <c r="N81" s="641">
        <v>100</v>
      </c>
      <c r="O81" s="641">
        <v>100</v>
      </c>
      <c r="P81" s="660">
        <v>10</v>
      </c>
      <c r="Q81" s="641">
        <v>100</v>
      </c>
      <c r="R81" s="641">
        <v>92</v>
      </c>
      <c r="S81" s="641">
        <v>100</v>
      </c>
      <c r="T81" s="385"/>
      <c r="U81" s="385"/>
      <c r="V81" s="385"/>
      <c r="W81" s="385"/>
      <c r="X81" s="385"/>
    </row>
    <row r="82" spans="1:24" ht="16.5">
      <c r="A82" s="289"/>
      <c r="B82" s="831"/>
      <c r="C82" s="194" t="s">
        <v>21</v>
      </c>
      <c r="D82" s="194">
        <v>65298.2</v>
      </c>
      <c r="E82" s="534">
        <v>65278</v>
      </c>
      <c r="F82" s="136"/>
      <c r="G82" s="153"/>
      <c r="H82" s="154"/>
      <c r="I82" s="138"/>
      <c r="J82" s="155"/>
      <c r="K82" s="155"/>
      <c r="L82" s="191"/>
      <c r="M82" s="380" t="s">
        <v>22</v>
      </c>
      <c r="N82" s="641">
        <v>100</v>
      </c>
      <c r="O82" s="641">
        <v>100</v>
      </c>
      <c r="P82" s="660">
        <v>10</v>
      </c>
      <c r="Q82" s="641">
        <v>100</v>
      </c>
      <c r="R82" s="641">
        <v>92</v>
      </c>
      <c r="S82" s="641">
        <v>100</v>
      </c>
      <c r="T82" s="385"/>
      <c r="U82" s="385"/>
      <c r="V82" s="385"/>
      <c r="W82" s="385"/>
      <c r="X82" s="385"/>
    </row>
    <row r="83" spans="1:24" ht="76.5">
      <c r="A83" s="289"/>
      <c r="B83" s="831"/>
      <c r="C83" s="194" t="s">
        <v>73</v>
      </c>
      <c r="D83" s="197">
        <v>0</v>
      </c>
      <c r="E83" s="197">
        <v>0</v>
      </c>
      <c r="F83" s="136"/>
      <c r="G83" s="153"/>
      <c r="H83" s="154"/>
      <c r="I83" s="138"/>
      <c r="J83" s="155"/>
      <c r="K83" s="155"/>
      <c r="L83" s="191"/>
      <c r="M83" s="352" t="s">
        <v>15</v>
      </c>
      <c r="N83" s="375" t="s">
        <v>211</v>
      </c>
      <c r="O83" s="375" t="s">
        <v>212</v>
      </c>
      <c r="P83" s="375" t="s">
        <v>213</v>
      </c>
      <c r="Q83" s="385"/>
      <c r="R83" s="385"/>
      <c r="S83" s="385"/>
      <c r="T83" s="385"/>
      <c r="U83" s="385"/>
      <c r="V83" s="385"/>
      <c r="W83" s="385"/>
      <c r="X83" s="385"/>
    </row>
    <row r="84" spans="1:24" ht="72" customHeight="1">
      <c r="A84" s="289"/>
      <c r="B84" s="831"/>
      <c r="C84" s="194" t="s">
        <v>192</v>
      </c>
      <c r="D84" s="194">
        <v>394.4</v>
      </c>
      <c r="E84" s="275">
        <v>394.4</v>
      </c>
      <c r="F84" s="136"/>
      <c r="G84" s="153"/>
      <c r="H84" s="154"/>
      <c r="I84" s="138"/>
      <c r="J84" s="155"/>
      <c r="K84" s="155"/>
      <c r="L84" s="191"/>
      <c r="M84" s="380" t="s">
        <v>20</v>
      </c>
      <c r="N84" s="641">
        <v>92</v>
      </c>
      <c r="O84" s="394">
        <v>26</v>
      </c>
      <c r="P84" s="641">
        <v>100</v>
      </c>
      <c r="Q84" s="385"/>
      <c r="R84" s="385"/>
      <c r="S84" s="385"/>
      <c r="T84" s="385"/>
      <c r="U84" s="385"/>
      <c r="V84" s="385"/>
      <c r="W84" s="385"/>
      <c r="X84" s="385"/>
    </row>
    <row r="85" spans="1:24" ht="32.25" customHeight="1">
      <c r="A85" s="289" t="s">
        <v>214</v>
      </c>
      <c r="B85" s="831" t="s">
        <v>215</v>
      </c>
      <c r="C85" s="194" t="s">
        <v>14</v>
      </c>
      <c r="D85" s="194">
        <f>D86+D87</f>
        <v>4924.8</v>
      </c>
      <c r="E85" s="194">
        <f>E86+E87</f>
        <v>4918.8999999999996</v>
      </c>
      <c r="F85" s="136">
        <f t="shared" si="8"/>
        <v>0.9988019818063677</v>
      </c>
      <c r="G85" s="153">
        <f>E85/D85*100</f>
        <v>99.880198180636768</v>
      </c>
      <c r="H85" s="154">
        <f>J85+K85</f>
        <v>80</v>
      </c>
      <c r="I85" s="138">
        <f>IF(G85=100,25,IF((G85&gt;90)*(G85&lt;100),0,IF((G85&gt;70)*(G85&lt;90),-10,-25)))</f>
        <v>0</v>
      </c>
      <c r="J85" s="155">
        <f>IF((F85&gt;0)*(F85&lt;5),20,0)</f>
        <v>20</v>
      </c>
      <c r="K85" s="155">
        <f>IF(L85=1,60,30)</f>
        <v>60</v>
      </c>
      <c r="L85" s="139">
        <f>IF(SUM(N84:P84)=SUM(N85:P85),1,IF(SUM(N84:P84)&lt;SUM(N85:P85),1,2))</f>
        <v>1</v>
      </c>
      <c r="M85" s="380" t="s">
        <v>22</v>
      </c>
      <c r="N85" s="641">
        <v>92</v>
      </c>
      <c r="O85" s="394">
        <v>26</v>
      </c>
      <c r="P85" s="641">
        <v>100.1</v>
      </c>
      <c r="Q85" s="385"/>
      <c r="R85" s="385"/>
      <c r="S85" s="385"/>
      <c r="T85" s="385"/>
      <c r="U85" s="385"/>
      <c r="V85" s="385"/>
      <c r="W85" s="385"/>
      <c r="X85" s="385"/>
    </row>
    <row r="86" spans="1:24" ht="38.25">
      <c r="A86" s="289"/>
      <c r="B86" s="831"/>
      <c r="C86" s="194" t="s">
        <v>19</v>
      </c>
      <c r="D86" s="194">
        <v>4784.3</v>
      </c>
      <c r="E86" s="534">
        <v>4778.3999999999996</v>
      </c>
      <c r="F86" s="136"/>
      <c r="G86" s="153"/>
      <c r="H86" s="154"/>
      <c r="I86" s="138"/>
      <c r="J86" s="155"/>
      <c r="K86" s="155"/>
      <c r="L86" s="139"/>
      <c r="M86" s="352" t="s">
        <v>15</v>
      </c>
      <c r="N86" s="375" t="s">
        <v>216</v>
      </c>
      <c r="O86" s="375" t="s">
        <v>217</v>
      </c>
      <c r="P86" s="385"/>
      <c r="Q86" s="385"/>
      <c r="R86" s="385"/>
      <c r="S86" s="385"/>
      <c r="T86" s="385"/>
      <c r="U86" s="385"/>
      <c r="V86" s="385"/>
      <c r="W86" s="385"/>
      <c r="X86" s="385"/>
    </row>
    <row r="87" spans="1:24" ht="39.75" customHeight="1">
      <c r="A87" s="289"/>
      <c r="B87" s="831"/>
      <c r="C87" s="194" t="s">
        <v>21</v>
      </c>
      <c r="D87" s="194">
        <v>140.5</v>
      </c>
      <c r="E87" s="194">
        <v>140.5</v>
      </c>
      <c r="F87" s="136"/>
      <c r="G87" s="153"/>
      <c r="H87" s="154"/>
      <c r="I87" s="138"/>
      <c r="J87" s="155"/>
      <c r="K87" s="155"/>
      <c r="L87" s="139"/>
      <c r="M87" s="380" t="s">
        <v>20</v>
      </c>
      <c r="N87" s="641">
        <v>100</v>
      </c>
      <c r="O87" s="394">
        <v>0</v>
      </c>
      <c r="P87" s="408"/>
      <c r="Q87" s="385"/>
      <c r="R87" s="385"/>
      <c r="S87" s="385"/>
      <c r="T87" s="385"/>
      <c r="U87" s="385"/>
      <c r="V87" s="385"/>
      <c r="W87" s="385"/>
      <c r="X87" s="385"/>
    </row>
    <row r="88" spans="1:24" ht="45" customHeight="1">
      <c r="A88" s="289" t="s">
        <v>218</v>
      </c>
      <c r="B88" s="831" t="s">
        <v>219</v>
      </c>
      <c r="C88" s="194" t="s">
        <v>14</v>
      </c>
      <c r="D88" s="194">
        <f>D89</f>
        <v>4964.5</v>
      </c>
      <c r="E88" s="194">
        <f>E89</f>
        <v>4964.5</v>
      </c>
      <c r="F88" s="136">
        <f t="shared" si="8"/>
        <v>1</v>
      </c>
      <c r="G88" s="153">
        <f>E88/D88*100</f>
        <v>100</v>
      </c>
      <c r="H88" s="154">
        <f>J88+K88</f>
        <v>80</v>
      </c>
      <c r="I88" s="138">
        <f>IF(G88=100,25,IF((G88&gt;90)*(G88&lt;100),0,IF((G88&gt;70)*(G88&lt;90),-10,-25)))</f>
        <v>25</v>
      </c>
      <c r="J88" s="155">
        <f>IF((F88&gt;0)*(F88&lt;5),20,0)</f>
        <v>20</v>
      </c>
      <c r="K88" s="155">
        <f>IF(L88=1,60,30)</f>
        <v>60</v>
      </c>
      <c r="L88" s="139">
        <f>IF(SUM(N87:O87)=SUM(N88:O88),1,2)</f>
        <v>1</v>
      </c>
      <c r="M88" s="380" t="s">
        <v>22</v>
      </c>
      <c r="N88" s="641">
        <v>100</v>
      </c>
      <c r="O88" s="394">
        <v>0</v>
      </c>
      <c r="P88" s="408"/>
      <c r="Q88" s="385"/>
      <c r="R88" s="385"/>
      <c r="S88" s="385"/>
      <c r="T88" s="385"/>
      <c r="U88" s="385"/>
      <c r="V88" s="385"/>
      <c r="W88" s="385"/>
      <c r="X88" s="385"/>
    </row>
    <row r="89" spans="1:24" ht="88.5" customHeight="1">
      <c r="A89" s="289"/>
      <c r="B89" s="831"/>
      <c r="C89" s="194" t="s">
        <v>19</v>
      </c>
      <c r="D89" s="194">
        <v>4964.5</v>
      </c>
      <c r="E89" s="275">
        <v>4964.5</v>
      </c>
      <c r="F89" s="136"/>
      <c r="G89" s="153"/>
      <c r="H89" s="154"/>
      <c r="I89" s="138"/>
      <c r="J89" s="155"/>
      <c r="K89" s="155"/>
      <c r="L89" s="139"/>
      <c r="M89" s="352" t="s">
        <v>15</v>
      </c>
      <c r="N89" s="375" t="s">
        <v>220</v>
      </c>
      <c r="O89" s="375" t="s">
        <v>221</v>
      </c>
      <c r="P89" s="375" t="s">
        <v>222</v>
      </c>
      <c r="Q89" s="375" t="s">
        <v>223</v>
      </c>
      <c r="R89" s="385"/>
      <c r="S89" s="385"/>
      <c r="T89" s="385"/>
      <c r="U89" s="385"/>
      <c r="V89" s="385"/>
      <c r="W89" s="385"/>
      <c r="X89" s="385"/>
    </row>
    <row r="90" spans="1:24" ht="42.75" customHeight="1">
      <c r="A90" s="289" t="s">
        <v>224</v>
      </c>
      <c r="B90" s="831" t="s">
        <v>225</v>
      </c>
      <c r="C90" s="194" t="s">
        <v>14</v>
      </c>
      <c r="D90" s="194">
        <f>D91</f>
        <v>2817.5</v>
      </c>
      <c r="E90" s="194">
        <f>E91</f>
        <v>2817.5</v>
      </c>
      <c r="F90" s="136">
        <f t="shared" si="8"/>
        <v>1</v>
      </c>
      <c r="G90" s="153">
        <f>E90/D90*100</f>
        <v>100</v>
      </c>
      <c r="H90" s="154">
        <f>J90+K90</f>
        <v>80</v>
      </c>
      <c r="I90" s="138">
        <f>IF(G90=100,25,IF((G90&gt;90)*(G90&lt;100),0,IF((G90&gt;70)*(G90&lt;90),-10,-25)))</f>
        <v>25</v>
      </c>
      <c r="J90" s="155">
        <f>IF((F90&gt;0)*(F90&lt;5),20,0)</f>
        <v>20</v>
      </c>
      <c r="K90" s="155">
        <f>IF(L90=1,60,30)</f>
        <v>60</v>
      </c>
      <c r="L90" s="139">
        <f>IF(SUM(N90:Q90)=SUM(N91:Q91),1,IF(SUM(N90:Q90)&lt;SUM(N91:Q91),1,2))</f>
        <v>1</v>
      </c>
      <c r="M90" s="380" t="s">
        <v>20</v>
      </c>
      <c r="N90" s="661">
        <v>90</v>
      </c>
      <c r="O90" s="394">
        <v>17</v>
      </c>
      <c r="P90" s="641">
        <v>11</v>
      </c>
      <c r="Q90" s="641">
        <v>2</v>
      </c>
      <c r="R90" s="385"/>
      <c r="S90" s="385"/>
      <c r="T90" s="385"/>
      <c r="U90" s="385"/>
      <c r="V90" s="385"/>
      <c r="W90" s="385"/>
      <c r="X90" s="385"/>
    </row>
    <row r="91" spans="1:24" ht="55.5" customHeight="1" thickBot="1">
      <c r="A91" s="290"/>
      <c r="B91" s="832"/>
      <c r="C91" s="201" t="s">
        <v>19</v>
      </c>
      <c r="D91" s="201">
        <v>2817.5</v>
      </c>
      <c r="E91" s="276">
        <v>2817.5</v>
      </c>
      <c r="F91" s="136"/>
      <c r="G91" s="153"/>
      <c r="H91" s="154"/>
      <c r="I91" s="138"/>
      <c r="J91" s="155"/>
      <c r="K91" s="155"/>
      <c r="L91" s="139"/>
      <c r="M91" s="381" t="s">
        <v>22</v>
      </c>
      <c r="N91" s="662">
        <v>90</v>
      </c>
      <c r="O91" s="649">
        <v>17</v>
      </c>
      <c r="P91" s="653">
        <v>11</v>
      </c>
      <c r="Q91" s="653">
        <v>2</v>
      </c>
      <c r="R91" s="385"/>
      <c r="S91" s="385"/>
      <c r="T91" s="385"/>
      <c r="U91" s="385"/>
      <c r="V91" s="385"/>
      <c r="W91" s="385"/>
      <c r="X91" s="385"/>
    </row>
    <row r="92" spans="1:24" ht="177" customHeight="1" thickBot="1">
      <c r="A92" s="291" t="s">
        <v>226</v>
      </c>
      <c r="B92" s="832" t="s">
        <v>474</v>
      </c>
      <c r="C92" s="194" t="s">
        <v>14</v>
      </c>
      <c r="D92" s="194">
        <f>D93+D94</f>
        <v>1472.4</v>
      </c>
      <c r="E92" s="194">
        <f>E93+E94</f>
        <v>1398.3999999999999</v>
      </c>
      <c r="F92" s="136">
        <v>1</v>
      </c>
      <c r="G92" s="153">
        <f t="shared" ref="G92" si="9">E92/D92*100</f>
        <v>94.974191795707668</v>
      </c>
      <c r="H92" s="154">
        <f t="shared" ref="H92:H94" si="10">J92+K92</f>
        <v>70</v>
      </c>
      <c r="I92" s="138">
        <f>IF(G92=100,25,IF((G92&gt;90)*(G92&lt;100),0,IF((G92&gt;70)*(G92&lt;90),-10,-25)))</f>
        <v>0</v>
      </c>
      <c r="J92" s="155">
        <f>IF((F92&gt;0)*(F92&lt;5),10,0)</f>
        <v>10</v>
      </c>
      <c r="K92" s="155">
        <f t="shared" ref="K92" si="11">IF(L92=1,60,30)</f>
        <v>60</v>
      </c>
      <c r="L92" s="139">
        <f>IF(SUM(N93:Q93)=SUM(N94:Q94),1,IF(SUM(N93:Q93)&lt;SUM(N94:Q94),1,2))</f>
        <v>1</v>
      </c>
      <c r="M92" s="368" t="s">
        <v>15</v>
      </c>
      <c r="N92" s="367" t="s">
        <v>455</v>
      </c>
      <c r="O92" s="367" t="s">
        <v>456</v>
      </c>
      <c r="P92" s="367" t="s">
        <v>457</v>
      </c>
      <c r="Q92" s="367" t="s">
        <v>458</v>
      </c>
      <c r="R92" s="367" t="s">
        <v>459</v>
      </c>
      <c r="S92" s="385"/>
      <c r="T92" s="385"/>
      <c r="U92" s="385"/>
      <c r="V92" s="385"/>
      <c r="W92" s="385"/>
      <c r="X92" s="385"/>
    </row>
    <row r="93" spans="1:24" ht="55.5" customHeight="1">
      <c r="A93" s="291"/>
      <c r="B93" s="838"/>
      <c r="C93" s="194" t="s">
        <v>19</v>
      </c>
      <c r="D93" s="194">
        <v>72.400000000000006</v>
      </c>
      <c r="E93" s="194">
        <v>80.3</v>
      </c>
      <c r="F93" s="136"/>
      <c r="G93" s="153"/>
      <c r="H93" s="154">
        <f t="shared" si="10"/>
        <v>0</v>
      </c>
      <c r="I93" s="138"/>
      <c r="J93" s="155"/>
      <c r="K93" s="155"/>
      <c r="L93" s="202"/>
      <c r="M93" s="386" t="s">
        <v>20</v>
      </c>
      <c r="N93" s="640">
        <v>53</v>
      </c>
      <c r="O93" s="554">
        <v>40</v>
      </c>
      <c r="P93" s="640">
        <v>500</v>
      </c>
      <c r="Q93" s="640">
        <v>50</v>
      </c>
      <c r="R93" s="640">
        <v>1000</v>
      </c>
      <c r="S93" s="385"/>
      <c r="T93" s="385"/>
      <c r="U93" s="385"/>
      <c r="V93" s="385"/>
      <c r="W93" s="385"/>
      <c r="X93" s="385"/>
    </row>
    <row r="94" spans="1:24" ht="55.5" customHeight="1" thickBot="1">
      <c r="A94" s="291"/>
      <c r="B94" s="833"/>
      <c r="C94" s="194" t="s">
        <v>32</v>
      </c>
      <c r="D94" s="194">
        <v>1400</v>
      </c>
      <c r="E94" s="534">
        <v>1318.1</v>
      </c>
      <c r="F94" s="136"/>
      <c r="G94" s="153"/>
      <c r="H94" s="154">
        <f t="shared" si="10"/>
        <v>0</v>
      </c>
      <c r="I94" s="138"/>
      <c r="J94" s="155"/>
      <c r="K94" s="155"/>
      <c r="L94" s="202"/>
      <c r="M94" s="381" t="s">
        <v>22</v>
      </c>
      <c r="N94" s="653">
        <v>53</v>
      </c>
      <c r="O94" s="649">
        <v>40</v>
      </c>
      <c r="P94" s="653">
        <v>500</v>
      </c>
      <c r="Q94" s="641">
        <v>50</v>
      </c>
      <c r="R94" s="641">
        <v>1000</v>
      </c>
      <c r="S94" s="385"/>
      <c r="T94" s="385"/>
      <c r="U94" s="385"/>
      <c r="V94" s="385"/>
      <c r="W94" s="385"/>
      <c r="X94" s="385"/>
    </row>
    <row r="95" spans="1:24" ht="51.75" thickBot="1">
      <c r="A95" s="308">
        <v>5</v>
      </c>
      <c r="B95" s="839" t="s">
        <v>227</v>
      </c>
      <c r="C95" s="203" t="s">
        <v>14</v>
      </c>
      <c r="D95" s="310">
        <f t="shared" ref="D95:E97" si="12">D98</f>
        <v>5263.1589999999997</v>
      </c>
      <c r="E95" s="310">
        <f t="shared" si="12"/>
        <v>3492.6317599999998</v>
      </c>
      <c r="F95" s="146">
        <f t="shared" si="8"/>
        <v>0.66359989504402206</v>
      </c>
      <c r="G95" s="146">
        <f>E95/D95*100</f>
        <v>66.359989504402208</v>
      </c>
      <c r="H95" s="542">
        <f>(E98*H98)/E95</f>
        <v>90</v>
      </c>
      <c r="I95" s="149"/>
      <c r="J95" s="149"/>
      <c r="K95" s="149"/>
      <c r="L95" s="151">
        <f>IF(SUM(M96:Y96)=SUM(M97:Y97),1,IF(SUM(M96:Y96)&lt;SUM(M97:Y97),1,2))</f>
        <v>2</v>
      </c>
      <c r="M95" s="368" t="s">
        <v>15</v>
      </c>
      <c r="N95" s="367" t="s">
        <v>228</v>
      </c>
      <c r="O95" s="367" t="s">
        <v>466</v>
      </c>
      <c r="P95" s="367" t="s">
        <v>465</v>
      </c>
      <c r="Q95" s="385"/>
      <c r="R95" s="385"/>
      <c r="S95" s="385"/>
      <c r="T95" s="385"/>
      <c r="U95" s="385"/>
      <c r="V95" s="385"/>
      <c r="W95" s="385"/>
      <c r="X95" s="385"/>
    </row>
    <row r="96" spans="1:24" ht="17.25" thickBot="1">
      <c r="A96" s="286"/>
      <c r="B96" s="806"/>
      <c r="C96" s="134" t="s">
        <v>19</v>
      </c>
      <c r="D96" s="311">
        <f t="shared" si="12"/>
        <v>263.15899999999999</v>
      </c>
      <c r="E96" s="311">
        <f t="shared" si="12"/>
        <v>174.63158999999999</v>
      </c>
      <c r="F96" s="136"/>
      <c r="G96" s="136"/>
      <c r="H96" s="137"/>
      <c r="I96" s="138"/>
      <c r="J96" s="138"/>
      <c r="K96" s="138"/>
      <c r="L96" s="139"/>
      <c r="M96" s="387" t="s">
        <v>20</v>
      </c>
      <c r="N96" s="663" t="s">
        <v>463</v>
      </c>
      <c r="O96" s="554">
        <v>23950</v>
      </c>
      <c r="P96" s="658">
        <v>2030</v>
      </c>
      <c r="Q96" s="385"/>
      <c r="R96" s="385"/>
      <c r="S96" s="385"/>
      <c r="T96" s="385"/>
      <c r="U96" s="385"/>
      <c r="V96" s="385"/>
      <c r="W96" s="385"/>
      <c r="X96" s="385"/>
    </row>
    <row r="97" spans="1:24" ht="32.25" thickBot="1">
      <c r="A97" s="287"/>
      <c r="B97" s="799"/>
      <c r="C97" s="140" t="s">
        <v>21</v>
      </c>
      <c r="D97" s="204">
        <f t="shared" si="12"/>
        <v>5000</v>
      </c>
      <c r="E97" s="269">
        <f t="shared" si="12"/>
        <v>3318.0001699999998</v>
      </c>
      <c r="F97" s="141"/>
      <c r="G97" s="141"/>
      <c r="H97" s="142"/>
      <c r="I97" s="143"/>
      <c r="J97" s="143"/>
      <c r="K97" s="143"/>
      <c r="L97" s="144"/>
      <c r="M97" s="388" t="s">
        <v>22</v>
      </c>
      <c r="N97" s="664" t="s">
        <v>464</v>
      </c>
      <c r="O97" s="646">
        <v>14307</v>
      </c>
      <c r="P97" s="659">
        <v>1099</v>
      </c>
      <c r="Q97" s="385"/>
      <c r="R97" s="385"/>
      <c r="S97" s="385"/>
      <c r="T97" s="385"/>
      <c r="U97" s="385"/>
      <c r="V97" s="385"/>
      <c r="W97" s="385"/>
      <c r="X97" s="385"/>
    </row>
    <row r="98" spans="1:24" ht="90" thickBot="1">
      <c r="A98" s="288" t="s">
        <v>57</v>
      </c>
      <c r="B98" s="822" t="s">
        <v>229</v>
      </c>
      <c r="C98" s="178" t="s">
        <v>14</v>
      </c>
      <c r="D98" s="205">
        <f>D99+D100</f>
        <v>5263.1589999999997</v>
      </c>
      <c r="E98" s="262">
        <f>E99+E100</f>
        <v>3492.6317599999998</v>
      </c>
      <c r="F98" s="543">
        <v>1</v>
      </c>
      <c r="G98" s="544">
        <v>100</v>
      </c>
      <c r="H98" s="148">
        <f>I98+J98+K98</f>
        <v>90</v>
      </c>
      <c r="I98" s="149">
        <f>IF(G98=100,25,IF((G98&gt;90)*(G98&lt;100),0,IF((G98&gt;70)*(G98&lt;90),-10,-25)))</f>
        <v>25</v>
      </c>
      <c r="J98" s="150">
        <f>IF((F98&gt;0)*(F98&lt;5),10,0)</f>
        <v>10</v>
      </c>
      <c r="K98" s="150">
        <f t="shared" si="7"/>
        <v>55</v>
      </c>
      <c r="L98" s="151">
        <f>IF(SUM(N99:O99)=SUM(N100:O100),1,2)</f>
        <v>1</v>
      </c>
      <c r="M98" s="409" t="s">
        <v>15</v>
      </c>
      <c r="N98" s="426" t="s">
        <v>468</v>
      </c>
      <c r="O98" s="450" t="s">
        <v>469</v>
      </c>
      <c r="P98" s="369" t="s">
        <v>467</v>
      </c>
      <c r="Q98" s="385"/>
      <c r="R98" s="385"/>
      <c r="S98" s="385"/>
      <c r="T98" s="385"/>
      <c r="U98" s="385"/>
      <c r="V98" s="385"/>
      <c r="W98" s="385"/>
      <c r="X98" s="385"/>
    </row>
    <row r="99" spans="1:24" ht="17.25" thickBot="1">
      <c r="A99" s="289"/>
      <c r="B99" s="823"/>
      <c r="C99" s="156" t="s">
        <v>19</v>
      </c>
      <c r="D99" s="309">
        <v>263.15899999999999</v>
      </c>
      <c r="E99" s="309">
        <v>174.63158999999999</v>
      </c>
      <c r="F99" s="543">
        <v>1</v>
      </c>
      <c r="G99" s="544">
        <v>100</v>
      </c>
      <c r="H99" s="154"/>
      <c r="I99" s="138"/>
      <c r="J99" s="155"/>
      <c r="K99" s="155"/>
      <c r="L99" s="139"/>
      <c r="M99" s="410" t="s">
        <v>20</v>
      </c>
      <c r="N99" s="665">
        <v>4421.0529999999999</v>
      </c>
      <c r="O99" s="666">
        <v>842.10599999999999</v>
      </c>
      <c r="P99" s="667">
        <v>5263.1589999999997</v>
      </c>
      <c r="Q99" s="385"/>
      <c r="R99" s="385"/>
      <c r="S99" s="385"/>
      <c r="T99" s="385"/>
      <c r="U99" s="385"/>
      <c r="V99" s="385"/>
      <c r="W99" s="385"/>
      <c r="X99" s="385"/>
    </row>
    <row r="100" spans="1:24" ht="17.25" thickBot="1">
      <c r="A100" s="290"/>
      <c r="B100" s="824"/>
      <c r="C100" s="160" t="s">
        <v>21</v>
      </c>
      <c r="D100" s="207">
        <v>5000</v>
      </c>
      <c r="E100" s="207">
        <v>3318.0001699999998</v>
      </c>
      <c r="F100" s="543">
        <v>1</v>
      </c>
      <c r="G100" s="544">
        <v>100</v>
      </c>
      <c r="H100" s="163"/>
      <c r="I100" s="164"/>
      <c r="J100" s="165"/>
      <c r="K100" s="165"/>
      <c r="L100" s="166"/>
      <c r="M100" s="411" t="s">
        <v>22</v>
      </c>
      <c r="N100" s="665">
        <v>4421.0529999999999</v>
      </c>
      <c r="O100" s="666">
        <v>842.10599999999999</v>
      </c>
      <c r="P100" s="667">
        <v>5263.1589999999997</v>
      </c>
      <c r="Q100" s="385"/>
      <c r="R100" s="385"/>
      <c r="S100" s="385"/>
      <c r="T100" s="385"/>
      <c r="U100" s="385"/>
      <c r="V100" s="385"/>
      <c r="W100" s="385"/>
      <c r="X100" s="385"/>
    </row>
    <row r="101" spans="1:24" ht="39" thickBot="1">
      <c r="A101" s="285">
        <v>6</v>
      </c>
      <c r="B101" s="798" t="s">
        <v>230</v>
      </c>
      <c r="C101" s="129" t="s">
        <v>14</v>
      </c>
      <c r="D101" s="208">
        <f>D104+D107+D111</f>
        <v>7701.6536300000007</v>
      </c>
      <c r="E101" s="208">
        <f>E104+E107+E111</f>
        <v>7701.6536300000007</v>
      </c>
      <c r="F101" s="131">
        <f t="shared" si="8"/>
        <v>1</v>
      </c>
      <c r="G101" s="131">
        <f>E101/D101*100</f>
        <v>100</v>
      </c>
      <c r="H101" s="541">
        <f>(E104*H104+E107*H107+E111*H111)/E101</f>
        <v>90</v>
      </c>
      <c r="I101" s="132"/>
      <c r="J101" s="132"/>
      <c r="K101" s="132"/>
      <c r="L101" s="133">
        <f>IF(SUM(M102:Y102)=SUM(M103:Y103),1,IF(SUM(M102:Y102)&lt;SUM(M103:Y103),1,2))</f>
        <v>2</v>
      </c>
      <c r="M101" s="366" t="s">
        <v>15</v>
      </c>
      <c r="N101" s="368" t="s">
        <v>231</v>
      </c>
      <c r="O101" s="416" t="s">
        <v>232</v>
      </c>
      <c r="P101" s="451" t="s">
        <v>233</v>
      </c>
      <c r="Q101" s="385"/>
      <c r="R101" s="385"/>
      <c r="S101" s="385"/>
      <c r="T101" s="385"/>
      <c r="U101" s="385"/>
      <c r="V101" s="385"/>
      <c r="W101" s="385"/>
      <c r="X101" s="385"/>
    </row>
    <row r="102" spans="1:24" ht="17.25" thickBot="1">
      <c r="A102" s="286"/>
      <c r="B102" s="806"/>
      <c r="C102" s="134" t="s">
        <v>19</v>
      </c>
      <c r="D102" s="209">
        <f>D105+D108+D112</f>
        <v>7701.6536300000007</v>
      </c>
      <c r="E102" s="209">
        <f>E105+E108+E112</f>
        <v>7701.6536300000007</v>
      </c>
      <c r="F102" s="136"/>
      <c r="G102" s="136"/>
      <c r="H102" s="137"/>
      <c r="I102" s="138"/>
      <c r="J102" s="138"/>
      <c r="K102" s="138"/>
      <c r="L102" s="139"/>
      <c r="M102" s="410" t="s">
        <v>20</v>
      </c>
      <c r="N102" s="651">
        <v>50</v>
      </c>
      <c r="O102" s="554">
        <v>60</v>
      </c>
      <c r="P102" s="554">
        <v>8</v>
      </c>
      <c r="Q102" s="385"/>
      <c r="R102" s="385"/>
      <c r="S102" s="385"/>
      <c r="T102" s="385"/>
      <c r="U102" s="385"/>
      <c r="V102" s="385"/>
      <c r="W102" s="385"/>
      <c r="X102" s="385"/>
    </row>
    <row r="103" spans="1:24" ht="32.25" thickBot="1">
      <c r="A103" s="287"/>
      <c r="B103" s="799"/>
      <c r="C103" s="140" t="s">
        <v>21</v>
      </c>
      <c r="D103" s="140">
        <v>0</v>
      </c>
      <c r="E103" s="140">
        <v>0</v>
      </c>
      <c r="F103" s="141"/>
      <c r="G103" s="141"/>
      <c r="H103" s="142"/>
      <c r="I103" s="143"/>
      <c r="J103" s="143"/>
      <c r="K103" s="143"/>
      <c r="L103" s="144"/>
      <c r="M103" s="412" t="s">
        <v>22</v>
      </c>
      <c r="N103" s="654">
        <v>47.1</v>
      </c>
      <c r="O103" s="649">
        <v>60</v>
      </c>
      <c r="P103" s="649">
        <v>8</v>
      </c>
      <c r="Q103" s="385"/>
      <c r="R103" s="385"/>
      <c r="S103" s="385"/>
      <c r="T103" s="385"/>
      <c r="U103" s="385"/>
      <c r="V103" s="385"/>
      <c r="W103" s="385"/>
      <c r="X103" s="385"/>
    </row>
    <row r="104" spans="1:24" ht="77.25" thickBot="1">
      <c r="A104" s="288" t="s">
        <v>63</v>
      </c>
      <c r="B104" s="822" t="s">
        <v>234</v>
      </c>
      <c r="C104" s="178" t="s">
        <v>14</v>
      </c>
      <c r="D104" s="145">
        <f>D105+D106</f>
        <v>2049.10176</v>
      </c>
      <c r="E104" s="145">
        <f>E105+E106</f>
        <v>2049.10176</v>
      </c>
      <c r="F104" s="146">
        <f t="shared" si="8"/>
        <v>1</v>
      </c>
      <c r="G104" s="147">
        <f>E104/D104*100</f>
        <v>100</v>
      </c>
      <c r="H104" s="148">
        <f>I104+J104+K104</f>
        <v>90</v>
      </c>
      <c r="I104" s="149">
        <f>IF(G104=100,25,IF((G104&gt;90)*(G104&lt;100),0,IF((G104&gt;70)*(G104&lt;90),-10,-25)))</f>
        <v>25</v>
      </c>
      <c r="J104" s="150">
        <f>IF((F104&gt;0)*(F104&lt;5),10,0)</f>
        <v>10</v>
      </c>
      <c r="K104" s="150">
        <f t="shared" si="7"/>
        <v>55</v>
      </c>
      <c r="L104" s="151">
        <f>IF(SUM(M105:Y105)=SUM(M106:Y106),1,IF(SUM(M105:Y105)&lt;SUM(M106:Y106),1,2))</f>
        <v>1</v>
      </c>
      <c r="M104" s="366" t="s">
        <v>15</v>
      </c>
      <c r="N104" s="413" t="s">
        <v>235</v>
      </c>
      <c r="O104" s="414" t="s">
        <v>236</v>
      </c>
      <c r="P104" s="415" t="s">
        <v>237</v>
      </c>
      <c r="Q104" s="385"/>
      <c r="R104" s="385"/>
      <c r="S104" s="385"/>
      <c r="T104" s="385"/>
      <c r="U104" s="385"/>
      <c r="V104" s="385"/>
      <c r="W104" s="385"/>
      <c r="X104" s="385"/>
    </row>
    <row r="105" spans="1:24" ht="17.25" thickBot="1">
      <c r="A105" s="289"/>
      <c r="B105" s="823"/>
      <c r="C105" s="156" t="s">
        <v>19</v>
      </c>
      <c r="D105" s="157">
        <v>2049.10176</v>
      </c>
      <c r="E105" s="157">
        <v>2049.10176</v>
      </c>
      <c r="F105" s="136"/>
      <c r="G105" s="153"/>
      <c r="H105" s="154"/>
      <c r="I105" s="138"/>
      <c r="J105" s="155"/>
      <c r="K105" s="155"/>
      <c r="L105" s="139"/>
      <c r="M105" s="410" t="s">
        <v>20</v>
      </c>
      <c r="N105" s="668">
        <v>2049.10176</v>
      </c>
      <c r="O105" s="669">
        <v>1636.5</v>
      </c>
      <c r="P105" s="670">
        <v>412.6</v>
      </c>
      <c r="Q105" s="385"/>
      <c r="R105" s="385"/>
      <c r="S105" s="385"/>
      <c r="T105" s="385"/>
      <c r="U105" s="385"/>
      <c r="V105" s="385"/>
      <c r="W105" s="385"/>
      <c r="X105" s="385"/>
    </row>
    <row r="106" spans="1:24" ht="17.25" thickBot="1">
      <c r="A106" s="289"/>
      <c r="B106" s="823"/>
      <c r="C106" s="156" t="s">
        <v>21</v>
      </c>
      <c r="D106" s="157">
        <v>0</v>
      </c>
      <c r="E106" s="152">
        <v>0</v>
      </c>
      <c r="F106" s="136"/>
      <c r="G106" s="153"/>
      <c r="H106" s="154"/>
      <c r="I106" s="138"/>
      <c r="J106" s="155"/>
      <c r="K106" s="155"/>
      <c r="L106" s="139"/>
      <c r="M106" s="412" t="s">
        <v>22</v>
      </c>
      <c r="N106" s="668">
        <v>2049.10176</v>
      </c>
      <c r="O106" s="671">
        <v>1636.5</v>
      </c>
      <c r="P106" s="672">
        <v>412.6</v>
      </c>
      <c r="Q106" s="385"/>
      <c r="R106" s="385"/>
      <c r="S106" s="385"/>
      <c r="T106" s="385"/>
      <c r="U106" s="385"/>
      <c r="V106" s="385"/>
      <c r="W106" s="385"/>
      <c r="X106" s="385"/>
    </row>
    <row r="107" spans="1:24" ht="160.5" customHeight="1" thickBot="1">
      <c r="A107" s="289" t="s">
        <v>67</v>
      </c>
      <c r="B107" s="823" t="s">
        <v>238</v>
      </c>
      <c r="C107" s="156" t="s">
        <v>14</v>
      </c>
      <c r="D107" s="210">
        <f>D108</f>
        <v>1714.65</v>
      </c>
      <c r="E107" s="210">
        <f>E108</f>
        <v>1714.65</v>
      </c>
      <c r="F107" s="136">
        <f t="shared" si="8"/>
        <v>1</v>
      </c>
      <c r="G107" s="153">
        <f>E107/D107*100</f>
        <v>100</v>
      </c>
      <c r="H107" s="154">
        <f>I107+J107+K107</f>
        <v>90</v>
      </c>
      <c r="I107" s="138">
        <f>IF(G107=100,25,IF((G107&gt;90)*(G107&lt;100),0,IF((G107&gt;70)*(G107&lt;90),-10,-25)))</f>
        <v>25</v>
      </c>
      <c r="J107" s="155">
        <f>IF((F107&gt;0)*(F107&lt;5),10,0)</f>
        <v>10</v>
      </c>
      <c r="K107" s="155">
        <f t="shared" si="7"/>
        <v>55</v>
      </c>
      <c r="L107" s="139">
        <f>IF(SUM(M108:Y108)=SUM(M109:Y109),1,IF(SUM(M108:Y108)&lt;SUM(M109:Y109),1,2))</f>
        <v>1</v>
      </c>
      <c r="M107" s="368" t="s">
        <v>15</v>
      </c>
      <c r="N107" s="368" t="s">
        <v>470</v>
      </c>
      <c r="O107" s="447"/>
      <c r="P107" s="447"/>
      <c r="Q107" s="447"/>
      <c r="R107" s="385"/>
      <c r="S107" s="385"/>
      <c r="T107" s="385"/>
      <c r="U107" s="385"/>
      <c r="V107" s="385"/>
      <c r="W107" s="385"/>
      <c r="X107" s="385"/>
    </row>
    <row r="108" spans="1:24" ht="24" customHeight="1" thickBot="1">
      <c r="A108" s="289"/>
      <c r="B108" s="823"/>
      <c r="C108" s="803" t="s">
        <v>19</v>
      </c>
      <c r="D108" s="210">
        <v>1714.65</v>
      </c>
      <c r="E108" s="210">
        <v>1714.65</v>
      </c>
      <c r="F108" s="136"/>
      <c r="G108" s="153"/>
      <c r="H108" s="154"/>
      <c r="I108" s="138"/>
      <c r="J108" s="155"/>
      <c r="K108" s="155"/>
      <c r="L108" s="139"/>
      <c r="M108" s="387" t="s">
        <v>20</v>
      </c>
      <c r="N108" s="673">
        <v>1714.65</v>
      </c>
      <c r="O108" s="434"/>
      <c r="P108" s="435"/>
      <c r="Q108" s="435"/>
      <c r="R108" s="385"/>
      <c r="S108" s="385"/>
      <c r="T108" s="385"/>
      <c r="U108" s="385"/>
      <c r="V108" s="385"/>
      <c r="W108" s="385"/>
      <c r="X108" s="385"/>
    </row>
    <row r="109" spans="1:24" ht="17.25" thickBot="1">
      <c r="A109" s="289"/>
      <c r="B109" s="823"/>
      <c r="C109" s="803"/>
      <c r="D109" s="152"/>
      <c r="E109" s="152"/>
      <c r="F109" s="136"/>
      <c r="G109" s="153"/>
      <c r="H109" s="154"/>
      <c r="I109" s="138"/>
      <c r="J109" s="155"/>
      <c r="K109" s="155"/>
      <c r="L109" s="139"/>
      <c r="M109" s="388" t="s">
        <v>22</v>
      </c>
      <c r="N109" s="674">
        <v>1714.65</v>
      </c>
      <c r="O109" s="434"/>
      <c r="P109" s="435"/>
      <c r="Q109" s="435"/>
      <c r="R109" s="385"/>
      <c r="S109" s="385"/>
      <c r="T109" s="385"/>
      <c r="U109" s="385"/>
      <c r="V109" s="385"/>
      <c r="W109" s="385"/>
      <c r="X109" s="385"/>
    </row>
    <row r="110" spans="1:24" ht="17.25" thickBot="1">
      <c r="A110" s="289"/>
      <c r="B110" s="823"/>
      <c r="C110" s="803"/>
      <c r="D110" s="152"/>
      <c r="E110" s="152"/>
      <c r="F110" s="136"/>
      <c r="G110" s="153"/>
      <c r="H110" s="154"/>
      <c r="I110" s="138"/>
      <c r="J110" s="155"/>
      <c r="K110" s="155"/>
      <c r="L110" s="139"/>
      <c r="M110" s="396"/>
      <c r="N110" s="454"/>
      <c r="O110" s="452"/>
      <c r="P110" s="453"/>
      <c r="Q110" s="396"/>
      <c r="R110" s="385"/>
      <c r="S110" s="385"/>
      <c r="T110" s="385"/>
      <c r="U110" s="385"/>
      <c r="V110" s="385"/>
      <c r="W110" s="385"/>
      <c r="X110" s="385"/>
    </row>
    <row r="111" spans="1:24" ht="86.25" customHeight="1" thickBot="1">
      <c r="A111" s="289" t="s">
        <v>239</v>
      </c>
      <c r="B111" s="823" t="s">
        <v>240</v>
      </c>
      <c r="C111" s="156" t="s">
        <v>14</v>
      </c>
      <c r="D111" s="211">
        <f>D112</f>
        <v>3937.9018700000001</v>
      </c>
      <c r="E111" s="211">
        <f>E112</f>
        <v>3937.9018700000001</v>
      </c>
      <c r="F111" s="136">
        <f t="shared" si="8"/>
        <v>1</v>
      </c>
      <c r="G111" s="167">
        <f>E111/D111*100</f>
        <v>100</v>
      </c>
      <c r="H111" s="154">
        <f>I111+J111+K111</f>
        <v>90</v>
      </c>
      <c r="I111" s="138">
        <f>IF(G111=100,25,IF((G111&gt;90)*(G111&lt;100),0,IF((G111&gt;70)*(G111&lt;90),-10,-25)))</f>
        <v>25</v>
      </c>
      <c r="J111" s="169">
        <f>IF((F111&gt;0)*(F111&lt;5),10,0)</f>
        <v>10</v>
      </c>
      <c r="K111" s="169">
        <f t="shared" si="7"/>
        <v>55</v>
      </c>
      <c r="L111" s="139">
        <f>IF(SUM(M112:Y112)=SUM(M113:Y113),1,IF(SUM(M112:Y112)&lt;SUM(M113:Y113),1,2))</f>
        <v>1</v>
      </c>
      <c r="M111" s="366" t="s">
        <v>15</v>
      </c>
      <c r="N111" s="416" t="s">
        <v>241</v>
      </c>
      <c r="O111" s="417" t="s">
        <v>242</v>
      </c>
      <c r="P111" s="455" t="s">
        <v>471</v>
      </c>
      <c r="Q111" s="385"/>
      <c r="R111" s="385"/>
      <c r="S111" s="385"/>
      <c r="T111" s="385"/>
      <c r="U111" s="385"/>
      <c r="V111" s="385"/>
      <c r="W111" s="385"/>
      <c r="X111" s="385"/>
    </row>
    <row r="112" spans="1:24" ht="17.25" thickBot="1">
      <c r="A112" s="289"/>
      <c r="B112" s="823"/>
      <c r="C112" s="156" t="s">
        <v>19</v>
      </c>
      <c r="D112" s="211">
        <v>3937.9018700000001</v>
      </c>
      <c r="E112" s="211">
        <v>3937.9018700000001</v>
      </c>
      <c r="F112" s="136"/>
      <c r="G112" s="167"/>
      <c r="H112" s="168"/>
      <c r="I112" s="138"/>
      <c r="J112" s="169"/>
      <c r="K112" s="169"/>
      <c r="L112" s="139"/>
      <c r="M112" s="410" t="s">
        <v>20</v>
      </c>
      <c r="N112" s="651">
        <v>1834.172</v>
      </c>
      <c r="O112" s="640">
        <v>2103.1779999999999</v>
      </c>
      <c r="P112" s="640">
        <v>3937.9</v>
      </c>
      <c r="Q112" s="385"/>
      <c r="R112" s="385"/>
      <c r="S112" s="385"/>
      <c r="T112" s="385"/>
      <c r="U112" s="385"/>
      <c r="V112" s="385"/>
      <c r="W112" s="385"/>
      <c r="X112" s="385"/>
    </row>
    <row r="113" spans="1:24" ht="17.25" thickBot="1">
      <c r="A113" s="290"/>
      <c r="B113" s="824"/>
      <c r="C113" s="160" t="s">
        <v>21</v>
      </c>
      <c r="D113" s="270">
        <v>0</v>
      </c>
      <c r="E113" s="270">
        <v>0</v>
      </c>
      <c r="F113" s="161"/>
      <c r="G113" s="185"/>
      <c r="H113" s="186"/>
      <c r="I113" s="164"/>
      <c r="J113" s="187"/>
      <c r="K113" s="187"/>
      <c r="L113" s="166"/>
      <c r="M113" s="411" t="s">
        <v>22</v>
      </c>
      <c r="N113" s="651">
        <v>1834.172</v>
      </c>
      <c r="O113" s="640">
        <v>2103.1779999999999</v>
      </c>
      <c r="P113" s="640">
        <v>3937.9</v>
      </c>
      <c r="Q113" s="385"/>
      <c r="R113" s="385"/>
      <c r="S113" s="385"/>
      <c r="T113" s="385"/>
      <c r="U113" s="385"/>
      <c r="V113" s="385"/>
      <c r="W113" s="385"/>
      <c r="X113" s="385"/>
    </row>
    <row r="114" spans="1:24" ht="38.25" customHeight="1" thickBot="1">
      <c r="A114" s="285">
        <v>7</v>
      </c>
      <c r="B114" s="798" t="s">
        <v>243</v>
      </c>
      <c r="C114" s="129" t="s">
        <v>14</v>
      </c>
      <c r="D114" s="564">
        <f>D123+D126</f>
        <v>2146.9139999999998</v>
      </c>
      <c r="E114" s="564">
        <f t="shared" ref="D114:E116" si="13">E119+E123+E126</f>
        <v>2146.9139999999998</v>
      </c>
      <c r="F114" s="131">
        <f t="shared" si="8"/>
        <v>1</v>
      </c>
      <c r="G114" s="131">
        <f>E114/D114*100</f>
        <v>100</v>
      </c>
      <c r="H114" s="212">
        <f>(H123*E123+H126*E126)/E114</f>
        <v>90</v>
      </c>
      <c r="I114" s="132"/>
      <c r="J114" s="132"/>
      <c r="K114" s="132"/>
      <c r="L114" s="133">
        <f>IF(SUM(N116:W116)=SUM(N117:W117),1,IF(SUM(N116:W116)&gt;SUM(N117:W117),1,2))</f>
        <v>2</v>
      </c>
      <c r="M114" s="385"/>
      <c r="N114" s="363"/>
      <c r="O114" s="362"/>
      <c r="P114" s="385"/>
      <c r="Q114" s="385"/>
      <c r="R114" s="385"/>
      <c r="S114" s="385"/>
      <c r="T114" s="385"/>
      <c r="U114" s="385"/>
      <c r="V114" s="385"/>
      <c r="W114" s="385"/>
      <c r="X114" s="385"/>
    </row>
    <row r="115" spans="1:24" ht="134.25" customHeight="1" thickBot="1">
      <c r="A115" s="286"/>
      <c r="B115" s="806"/>
      <c r="C115" s="134" t="s">
        <v>19</v>
      </c>
      <c r="D115" s="134">
        <f t="shared" si="13"/>
        <v>0</v>
      </c>
      <c r="E115" s="134">
        <f t="shared" si="13"/>
        <v>0</v>
      </c>
      <c r="F115" s="136"/>
      <c r="G115" s="136"/>
      <c r="H115" s="137"/>
      <c r="I115" s="138"/>
      <c r="J115" s="138"/>
      <c r="K115" s="138"/>
      <c r="L115" s="139"/>
      <c r="M115" s="366" t="s">
        <v>45</v>
      </c>
      <c r="N115" s="397" t="s">
        <v>244</v>
      </c>
      <c r="O115" s="414" t="s">
        <v>245</v>
      </c>
      <c r="P115" s="414" t="s">
        <v>246</v>
      </c>
      <c r="Q115" s="414" t="s">
        <v>247</v>
      </c>
      <c r="R115" s="414" t="s">
        <v>248</v>
      </c>
      <c r="S115" s="414" t="s">
        <v>249</v>
      </c>
      <c r="T115" s="414" t="s">
        <v>250</v>
      </c>
      <c r="U115" s="414" t="s">
        <v>251</v>
      </c>
      <c r="V115" s="414" t="s">
        <v>252</v>
      </c>
      <c r="W115" s="415" t="s">
        <v>472</v>
      </c>
      <c r="X115" s="385"/>
    </row>
    <row r="116" spans="1:24" ht="31.5">
      <c r="A116" s="286"/>
      <c r="B116" s="806"/>
      <c r="C116" s="134" t="s">
        <v>21</v>
      </c>
      <c r="D116" s="134">
        <f t="shared" si="13"/>
        <v>573.65542000000005</v>
      </c>
      <c r="E116" s="134">
        <f t="shared" si="13"/>
        <v>573.65542000000005</v>
      </c>
      <c r="F116" s="136"/>
      <c r="G116" s="136"/>
      <c r="H116" s="137"/>
      <c r="I116" s="138"/>
      <c r="J116" s="138"/>
      <c r="K116" s="138"/>
      <c r="L116" s="139"/>
      <c r="M116" s="418" t="s">
        <v>20</v>
      </c>
      <c r="N116" s="651">
        <v>28.7</v>
      </c>
      <c r="O116" s="554">
        <v>1</v>
      </c>
      <c r="P116" s="640">
        <v>1</v>
      </c>
      <c r="Q116" s="640">
        <v>14</v>
      </c>
      <c r="R116" s="640">
        <v>5.8</v>
      </c>
      <c r="S116" s="640">
        <v>67</v>
      </c>
      <c r="T116" s="640">
        <v>0</v>
      </c>
      <c r="U116" s="640">
        <v>75</v>
      </c>
      <c r="V116" s="640">
        <v>0</v>
      </c>
      <c r="W116" s="640">
        <v>2</v>
      </c>
      <c r="X116" s="385"/>
    </row>
    <row r="117" spans="1:24" ht="32.25" thickBot="1">
      <c r="A117" s="286"/>
      <c r="B117" s="806"/>
      <c r="C117" s="134" t="s">
        <v>73</v>
      </c>
      <c r="D117" s="134">
        <f>D129</f>
        <v>1573.2585799999999</v>
      </c>
      <c r="E117" s="569">
        <f>E129</f>
        <v>1573.2585799999999</v>
      </c>
      <c r="F117" s="136"/>
      <c r="G117" s="136"/>
      <c r="H117" s="137"/>
      <c r="I117" s="138"/>
      <c r="J117" s="138"/>
      <c r="K117" s="138"/>
      <c r="L117" s="139"/>
      <c r="M117" s="379" t="s">
        <v>22</v>
      </c>
      <c r="N117" s="652">
        <v>28.7</v>
      </c>
      <c r="O117" s="394">
        <v>1</v>
      </c>
      <c r="P117" s="641">
        <v>1</v>
      </c>
      <c r="Q117" s="641">
        <v>0</v>
      </c>
      <c r="R117" s="641">
        <v>5.8</v>
      </c>
      <c r="S117" s="641">
        <v>92</v>
      </c>
      <c r="T117" s="641">
        <v>0</v>
      </c>
      <c r="U117" s="641">
        <v>75</v>
      </c>
      <c r="V117" s="641">
        <v>0</v>
      </c>
      <c r="W117" s="641">
        <v>2</v>
      </c>
      <c r="X117" s="385"/>
    </row>
    <row r="118" spans="1:24" ht="50.25" thickBot="1">
      <c r="A118" s="287"/>
      <c r="B118" s="799"/>
      <c r="C118" s="213" t="s">
        <v>74</v>
      </c>
      <c r="D118" s="213">
        <v>0</v>
      </c>
      <c r="E118" s="213">
        <v>0</v>
      </c>
      <c r="F118" s="141"/>
      <c r="G118" s="141"/>
      <c r="H118" s="142"/>
      <c r="I118" s="143"/>
      <c r="J118" s="143"/>
      <c r="K118" s="143"/>
      <c r="L118" s="144"/>
      <c r="M118" s="420"/>
      <c r="N118" s="361"/>
      <c r="O118" s="360"/>
      <c r="P118" s="408"/>
      <c r="Q118" s="408"/>
      <c r="R118" s="408"/>
      <c r="S118" s="408"/>
      <c r="T118" s="408"/>
      <c r="U118" s="408"/>
      <c r="V118" s="408"/>
      <c r="W118" s="408"/>
      <c r="X118" s="385"/>
    </row>
    <row r="119" spans="1:24" ht="51.75" customHeight="1">
      <c r="A119" s="288" t="s">
        <v>75</v>
      </c>
      <c r="B119" s="834" t="s">
        <v>253</v>
      </c>
      <c r="C119" s="214" t="s">
        <v>14</v>
      </c>
      <c r="D119" s="835" t="s">
        <v>175</v>
      </c>
      <c r="E119" s="836"/>
      <c r="F119" s="836"/>
      <c r="G119" s="836"/>
      <c r="H119" s="836"/>
      <c r="I119" s="836"/>
      <c r="J119" s="836"/>
      <c r="K119" s="836"/>
      <c r="L119" s="837"/>
      <c r="M119" s="420"/>
      <c r="N119" s="361"/>
      <c r="O119" s="360"/>
      <c r="P119" s="408"/>
      <c r="Q119" s="408"/>
      <c r="R119" s="408"/>
      <c r="S119" s="408"/>
      <c r="T119" s="408"/>
      <c r="U119" s="408"/>
      <c r="V119" s="408"/>
      <c r="W119" s="408"/>
      <c r="X119" s="385"/>
    </row>
    <row r="120" spans="1:24" ht="16.5">
      <c r="A120" s="289"/>
      <c r="B120" s="826"/>
      <c r="C120" s="215" t="s">
        <v>19</v>
      </c>
      <c r="D120" s="215">
        <v>0</v>
      </c>
      <c r="E120" s="215">
        <v>0</v>
      </c>
      <c r="F120" s="346"/>
      <c r="G120" s="347"/>
      <c r="H120" s="551"/>
      <c r="I120" s="343"/>
      <c r="J120" s="344"/>
      <c r="K120" s="344"/>
      <c r="L120" s="345"/>
      <c r="M120" s="385"/>
      <c r="N120" s="361"/>
      <c r="O120" s="360"/>
      <c r="P120" s="408"/>
      <c r="Q120" s="408"/>
      <c r="R120" s="408"/>
      <c r="S120" s="408"/>
      <c r="T120" s="408"/>
      <c r="U120" s="408"/>
      <c r="V120" s="408"/>
      <c r="W120" s="408"/>
      <c r="X120" s="385"/>
    </row>
    <row r="121" spans="1:24" ht="33">
      <c r="A121" s="289"/>
      <c r="B121" s="826"/>
      <c r="C121" s="215" t="s">
        <v>21</v>
      </c>
      <c r="D121" s="215">
        <v>0</v>
      </c>
      <c r="E121" s="215">
        <v>0</v>
      </c>
      <c r="F121" s="346"/>
      <c r="G121" s="347"/>
      <c r="H121" s="551"/>
      <c r="I121" s="343"/>
      <c r="J121" s="344"/>
      <c r="K121" s="344"/>
      <c r="L121" s="345"/>
      <c r="M121" s="385"/>
      <c r="N121" s="363"/>
      <c r="O121" s="362"/>
      <c r="P121" s="385"/>
      <c r="Q121" s="385"/>
      <c r="R121" s="385"/>
      <c r="S121" s="385"/>
      <c r="T121" s="385"/>
      <c r="U121" s="385"/>
      <c r="V121" s="385"/>
      <c r="W121" s="385"/>
      <c r="X121" s="385"/>
    </row>
    <row r="122" spans="1:24" ht="33.75" thickBot="1">
      <c r="A122" s="289"/>
      <c r="B122" s="826"/>
      <c r="C122" s="215" t="s">
        <v>74</v>
      </c>
      <c r="D122" s="215">
        <v>0</v>
      </c>
      <c r="E122" s="215">
        <v>0</v>
      </c>
      <c r="F122" s="346"/>
      <c r="G122" s="347"/>
      <c r="H122" s="551"/>
      <c r="I122" s="343"/>
      <c r="J122" s="344"/>
      <c r="K122" s="344"/>
      <c r="L122" s="345"/>
      <c r="M122" s="385"/>
      <c r="N122" s="363"/>
      <c r="O122" s="362"/>
      <c r="P122" s="385"/>
      <c r="Q122" s="385"/>
      <c r="R122" s="385"/>
      <c r="S122" s="385"/>
      <c r="T122" s="385"/>
      <c r="U122" s="385"/>
      <c r="V122" s="385"/>
      <c r="W122" s="385"/>
      <c r="X122" s="385"/>
    </row>
    <row r="123" spans="1:24" ht="115.5" thickBot="1">
      <c r="A123" s="289" t="s">
        <v>79</v>
      </c>
      <c r="B123" s="826" t="s">
        <v>254</v>
      </c>
      <c r="C123" s="215" t="s">
        <v>14</v>
      </c>
      <c r="D123" s="215">
        <f>D124+D125</f>
        <v>0</v>
      </c>
      <c r="E123" s="215">
        <f>E124+E125</f>
        <v>0</v>
      </c>
      <c r="F123" s="346"/>
      <c r="G123" s="349"/>
      <c r="H123" s="282"/>
      <c r="I123" s="343"/>
      <c r="J123" s="350"/>
      <c r="K123" s="350"/>
      <c r="L123" s="345"/>
      <c r="M123" s="366" t="s">
        <v>45</v>
      </c>
      <c r="N123" s="415" t="s">
        <v>245</v>
      </c>
      <c r="O123" s="362"/>
      <c r="P123" s="385"/>
      <c r="Q123" s="385"/>
      <c r="R123" s="385"/>
      <c r="S123" s="385"/>
      <c r="T123" s="385"/>
      <c r="U123" s="385"/>
      <c r="V123" s="385"/>
      <c r="W123" s="385"/>
      <c r="X123" s="385"/>
    </row>
    <row r="124" spans="1:24" ht="16.5">
      <c r="A124" s="289"/>
      <c r="B124" s="826"/>
      <c r="C124" s="215" t="s">
        <v>19</v>
      </c>
      <c r="D124" s="216">
        <v>0</v>
      </c>
      <c r="E124" s="216">
        <v>0</v>
      </c>
      <c r="F124" s="346"/>
      <c r="G124" s="349"/>
      <c r="H124" s="282"/>
      <c r="I124" s="343"/>
      <c r="J124" s="350"/>
      <c r="K124" s="350"/>
      <c r="L124" s="345"/>
      <c r="M124" s="418" t="s">
        <v>20</v>
      </c>
      <c r="N124" s="554">
        <v>0</v>
      </c>
      <c r="O124" s="362"/>
      <c r="P124" s="385"/>
      <c r="Q124" s="385"/>
      <c r="R124" s="385"/>
      <c r="S124" s="385"/>
      <c r="T124" s="385"/>
      <c r="U124" s="385"/>
      <c r="V124" s="385"/>
      <c r="W124" s="385"/>
      <c r="X124" s="385"/>
    </row>
    <row r="125" spans="1:24" ht="33.75" thickBot="1">
      <c r="A125" s="289"/>
      <c r="B125" s="826"/>
      <c r="C125" s="215" t="s">
        <v>21</v>
      </c>
      <c r="D125" s="216">
        <v>0</v>
      </c>
      <c r="E125" s="216">
        <v>0</v>
      </c>
      <c r="F125" s="346"/>
      <c r="G125" s="349"/>
      <c r="H125" s="282"/>
      <c r="I125" s="343"/>
      <c r="J125" s="350"/>
      <c r="K125" s="350"/>
      <c r="L125" s="345"/>
      <c r="M125" s="379" t="s">
        <v>22</v>
      </c>
      <c r="N125" s="554">
        <v>0</v>
      </c>
      <c r="O125" s="362"/>
      <c r="P125" s="385"/>
      <c r="Q125" s="385"/>
      <c r="R125" s="385"/>
      <c r="S125" s="385"/>
      <c r="T125" s="385"/>
      <c r="U125" s="385"/>
      <c r="V125" s="385"/>
      <c r="W125" s="385"/>
      <c r="X125" s="385"/>
    </row>
    <row r="126" spans="1:24" ht="44.25" customHeight="1">
      <c r="A126" s="289" t="s">
        <v>84</v>
      </c>
      <c r="B126" s="803" t="s">
        <v>361</v>
      </c>
      <c r="C126" s="156" t="s">
        <v>14</v>
      </c>
      <c r="D126" s="157">
        <f>D127+D128+D129+D130</f>
        <v>2146.9139999999998</v>
      </c>
      <c r="E126" s="157">
        <f>E127+E128+E129+E130</f>
        <v>2146.9139999999998</v>
      </c>
      <c r="F126" s="136">
        <f t="shared" si="8"/>
        <v>1</v>
      </c>
      <c r="G126" s="153">
        <f>E126/D126*100</f>
        <v>100</v>
      </c>
      <c r="H126" s="154">
        <f>I126+J126+K126</f>
        <v>90</v>
      </c>
      <c r="I126" s="138">
        <f>IF(G126=100,25,IF((G126&gt;90)*(G126&lt;100),0,IF((G126&gt;70)*(G126&lt;90),-10,-25)))</f>
        <v>25</v>
      </c>
      <c r="J126" s="155">
        <f>IF((F126&gt;0)*(F126&lt;5),10,0)</f>
        <v>10</v>
      </c>
      <c r="K126" s="155">
        <f t="shared" si="7"/>
        <v>55</v>
      </c>
      <c r="L126" s="139">
        <f>IF(SUM(M124:Y124)=SUM(M125:Y125),1,2)</f>
        <v>1</v>
      </c>
      <c r="M126" s="421"/>
      <c r="N126" s="363"/>
      <c r="O126" s="362"/>
      <c r="P126" s="385"/>
      <c r="Q126" s="385"/>
      <c r="R126" s="385"/>
      <c r="S126" s="385"/>
      <c r="T126" s="385"/>
      <c r="U126" s="385"/>
      <c r="V126" s="385"/>
      <c r="W126" s="385"/>
      <c r="X126" s="385"/>
    </row>
    <row r="127" spans="1:24" ht="16.5">
      <c r="A127" s="289"/>
      <c r="B127" s="803"/>
      <c r="C127" s="156" t="s">
        <v>19</v>
      </c>
      <c r="D127" s="157">
        <v>0</v>
      </c>
      <c r="E127" s="157">
        <v>0</v>
      </c>
      <c r="F127" s="136"/>
      <c r="G127" s="153"/>
      <c r="H127" s="154"/>
      <c r="I127" s="138"/>
      <c r="J127" s="155"/>
      <c r="K127" s="155"/>
      <c r="L127" s="139"/>
      <c r="M127" s="385"/>
      <c r="N127" s="363"/>
      <c r="O127" s="362"/>
      <c r="P127" s="385"/>
      <c r="Q127" s="385"/>
      <c r="R127" s="385"/>
      <c r="S127" s="385"/>
      <c r="T127" s="385"/>
      <c r="U127" s="385"/>
      <c r="V127" s="385"/>
      <c r="W127" s="385"/>
      <c r="X127" s="385"/>
    </row>
    <row r="128" spans="1:24" ht="16.5">
      <c r="A128" s="289"/>
      <c r="B128" s="803"/>
      <c r="C128" s="156" t="s">
        <v>21</v>
      </c>
      <c r="D128" s="157">
        <v>573.65542000000005</v>
      </c>
      <c r="E128" s="157">
        <v>573.65542000000005</v>
      </c>
      <c r="F128" s="136"/>
      <c r="G128" s="153"/>
      <c r="H128" s="154"/>
      <c r="I128" s="138"/>
      <c r="J128" s="155"/>
      <c r="K128" s="155"/>
      <c r="L128" s="139"/>
      <c r="M128" s="385"/>
      <c r="N128" s="363"/>
      <c r="O128" s="362"/>
      <c r="P128" s="385"/>
      <c r="Q128" s="385"/>
      <c r="R128" s="385"/>
      <c r="S128" s="385"/>
      <c r="T128" s="385"/>
      <c r="U128" s="385"/>
      <c r="V128" s="385"/>
      <c r="W128" s="385"/>
      <c r="X128" s="385"/>
    </row>
    <row r="129" spans="1:28" ht="31.5">
      <c r="A129" s="289"/>
      <c r="B129" s="803"/>
      <c r="C129" s="274" t="s">
        <v>73</v>
      </c>
      <c r="D129" s="561">
        <v>1573.2585799999999</v>
      </c>
      <c r="E129" s="561">
        <v>1573.2585799999999</v>
      </c>
      <c r="F129" s="136"/>
      <c r="G129" s="153"/>
      <c r="H129" s="154"/>
      <c r="I129" s="138"/>
      <c r="J129" s="155"/>
      <c r="K129" s="155"/>
      <c r="L129" s="139"/>
      <c r="M129" s="385"/>
      <c r="N129" s="363"/>
      <c r="O129" s="362"/>
      <c r="P129" s="385"/>
      <c r="Q129" s="385"/>
      <c r="R129" s="385"/>
      <c r="S129" s="385"/>
      <c r="T129" s="385"/>
      <c r="U129" s="385"/>
      <c r="V129" s="385"/>
      <c r="W129" s="385"/>
      <c r="X129" s="385"/>
    </row>
    <row r="130" spans="1:28" ht="63.75" thickBot="1">
      <c r="A130" s="290"/>
      <c r="B130" s="817"/>
      <c r="C130" s="274" t="s">
        <v>362</v>
      </c>
      <c r="D130" s="217">
        <v>0</v>
      </c>
      <c r="E130" s="273">
        <v>0</v>
      </c>
      <c r="F130" s="161"/>
      <c r="G130" s="162"/>
      <c r="H130" s="163"/>
      <c r="I130" s="164"/>
      <c r="J130" s="165"/>
      <c r="K130" s="165"/>
      <c r="L130" s="166"/>
      <c r="M130" s="385"/>
      <c r="N130" s="363"/>
      <c r="O130" s="362"/>
      <c r="P130" s="385"/>
      <c r="Q130" s="385"/>
      <c r="R130" s="385"/>
      <c r="S130" s="385"/>
      <c r="T130" s="385"/>
      <c r="U130" s="385"/>
      <c r="V130" s="385"/>
      <c r="W130" s="385"/>
      <c r="X130" s="385"/>
    </row>
    <row r="131" spans="1:28" ht="159.6" customHeight="1" thickBot="1">
      <c r="A131" s="285">
        <v>8</v>
      </c>
      <c r="B131" s="798" t="s">
        <v>255</v>
      </c>
      <c r="C131" s="355" t="s">
        <v>14</v>
      </c>
      <c r="D131" s="218">
        <f>D134+D137+D139+D143</f>
        <v>710.4</v>
      </c>
      <c r="E131" s="219">
        <f>E134+E137+E139+E141+E143</f>
        <v>710.4</v>
      </c>
      <c r="F131" s="131">
        <f t="shared" si="8"/>
        <v>1</v>
      </c>
      <c r="G131" s="131">
        <f>E131/D131*100</f>
        <v>100</v>
      </c>
      <c r="H131" s="702">
        <f>(H134*E134+H137*E137+H139*E139+H143*E143)/E131</f>
        <v>57.668918918918919</v>
      </c>
      <c r="I131" s="132"/>
      <c r="J131" s="132"/>
      <c r="K131" s="132"/>
      <c r="L131" s="133">
        <f>IF(SUM(N132:V132)=SUM(N133:V133),1,IF(SUM(N132:V132)&lt;SUM(N133:V133),1,2))</f>
        <v>2</v>
      </c>
      <c r="M131" s="368" t="s">
        <v>15</v>
      </c>
      <c r="N131" s="367" t="s">
        <v>400</v>
      </c>
      <c r="O131" s="367" t="s">
        <v>401</v>
      </c>
      <c r="P131" s="367" t="s">
        <v>402</v>
      </c>
      <c r="Q131" s="367" t="s">
        <v>403</v>
      </c>
      <c r="R131" s="367" t="s">
        <v>404</v>
      </c>
      <c r="S131" s="367" t="s">
        <v>256</v>
      </c>
      <c r="T131" s="367" t="s">
        <v>257</v>
      </c>
      <c r="U131" s="367" t="s">
        <v>405</v>
      </c>
      <c r="V131" s="367" t="s">
        <v>406</v>
      </c>
      <c r="W131" s="385"/>
      <c r="X131" s="385"/>
    </row>
    <row r="132" spans="1:28" ht="27" customHeight="1" thickBot="1">
      <c r="A132" s="286"/>
      <c r="B132" s="806"/>
      <c r="C132" s="356" t="s">
        <v>19</v>
      </c>
      <c r="D132" s="218">
        <f>D135+D140+D142+D145+D138</f>
        <v>710.4</v>
      </c>
      <c r="E132" s="218">
        <f>E135+E140+E142+E145+E138</f>
        <v>710.4</v>
      </c>
      <c r="F132" s="136"/>
      <c r="G132" s="136"/>
      <c r="H132" s="154"/>
      <c r="I132" s="138"/>
      <c r="J132" s="138"/>
      <c r="K132" s="138"/>
      <c r="L132" s="133"/>
      <c r="M132" s="378" t="s">
        <v>20</v>
      </c>
      <c r="N132" s="651">
        <v>1</v>
      </c>
      <c r="O132" s="675" t="s">
        <v>461</v>
      </c>
      <c r="P132" s="640">
        <v>1</v>
      </c>
      <c r="Q132" s="640">
        <v>8</v>
      </c>
      <c r="R132" s="640">
        <v>109</v>
      </c>
      <c r="S132" s="640">
        <v>56</v>
      </c>
      <c r="T132" s="640">
        <v>2</v>
      </c>
      <c r="U132" s="640">
        <v>2</v>
      </c>
      <c r="V132" s="640">
        <v>11</v>
      </c>
      <c r="W132" s="385"/>
      <c r="X132" s="385"/>
    </row>
    <row r="133" spans="1:28" ht="24" customHeight="1" thickBot="1">
      <c r="A133" s="287"/>
      <c r="B133" s="799"/>
      <c r="C133" s="357" t="s">
        <v>21</v>
      </c>
      <c r="D133" s="140">
        <f>D136</f>
        <v>0</v>
      </c>
      <c r="E133" s="140">
        <f>E136</f>
        <v>0</v>
      </c>
      <c r="F133" s="141"/>
      <c r="G133" s="141"/>
      <c r="H133" s="176"/>
      <c r="I133" s="143"/>
      <c r="J133" s="143"/>
      <c r="K133" s="143"/>
      <c r="L133" s="133"/>
      <c r="M133" s="379" t="s">
        <v>22</v>
      </c>
      <c r="N133" s="654">
        <v>1</v>
      </c>
      <c r="O133" s="676" t="s">
        <v>461</v>
      </c>
      <c r="P133" s="653">
        <v>0</v>
      </c>
      <c r="Q133" s="653">
        <v>8</v>
      </c>
      <c r="R133" s="653">
        <v>109</v>
      </c>
      <c r="S133" s="653">
        <v>56</v>
      </c>
      <c r="T133" s="653">
        <v>2</v>
      </c>
      <c r="U133" s="653">
        <v>2</v>
      </c>
      <c r="V133" s="653">
        <v>11</v>
      </c>
      <c r="W133" s="385"/>
      <c r="X133" s="385"/>
    </row>
    <row r="134" spans="1:28" ht="91.15" customHeight="1" thickBot="1">
      <c r="A134" s="796" t="s">
        <v>89</v>
      </c>
      <c r="B134" s="833" t="s">
        <v>258</v>
      </c>
      <c r="C134" s="220" t="s">
        <v>14</v>
      </c>
      <c r="D134" s="220">
        <f>D135</f>
        <v>510.4</v>
      </c>
      <c r="E134" s="220">
        <f>E135</f>
        <v>510.4</v>
      </c>
      <c r="F134" s="146">
        <f t="shared" si="8"/>
        <v>1</v>
      </c>
      <c r="G134" s="147">
        <f>E134/D134*100</f>
        <v>100</v>
      </c>
      <c r="H134" s="148">
        <f>I134+J134+K134</f>
        <v>45</v>
      </c>
      <c r="I134" s="149">
        <f>IF(G134=100,25,IF((G134&gt;90)*(G134&lt;100),0,IF((G134&gt;70)*(G134&lt;90),-10,-25)))</f>
        <v>25</v>
      </c>
      <c r="J134" s="150">
        <f>IF((F134&gt;0)*(F134&lt;5),10,0)</f>
        <v>10</v>
      </c>
      <c r="K134" s="150">
        <f t="shared" si="7"/>
        <v>10</v>
      </c>
      <c r="L134" s="133">
        <f>IF(SUM(N135:V135)=SUM(N136:V136),1,IF(SUM(N135:V135)&lt;SUM(N136:V136),1,2))</f>
        <v>2</v>
      </c>
      <c r="M134" s="368" t="s">
        <v>15</v>
      </c>
      <c r="N134" s="367" t="s">
        <v>400</v>
      </c>
      <c r="O134" s="445" t="s">
        <v>401</v>
      </c>
      <c r="P134" s="375" t="s">
        <v>402</v>
      </c>
      <c r="Q134" s="446"/>
      <c r="R134" s="446"/>
      <c r="S134" s="446"/>
      <c r="T134" s="446"/>
      <c r="U134" s="446"/>
      <c r="V134" s="446"/>
      <c r="W134" s="385"/>
      <c r="X134" s="385"/>
    </row>
    <row r="135" spans="1:28" ht="19.5" thickBot="1">
      <c r="A135" s="830"/>
      <c r="B135" s="831"/>
      <c r="C135" s="197" t="s">
        <v>19</v>
      </c>
      <c r="D135" s="221">
        <f>300+210.4</f>
        <v>510.4</v>
      </c>
      <c r="E135" s="221">
        <f>300+210.4</f>
        <v>510.4</v>
      </c>
      <c r="F135" s="136"/>
      <c r="G135" s="153"/>
      <c r="H135" s="154"/>
      <c r="I135" s="138"/>
      <c r="J135" s="155"/>
      <c r="K135" s="155"/>
      <c r="L135" s="133"/>
      <c r="M135" s="378" t="s">
        <v>20</v>
      </c>
      <c r="N135" s="639">
        <v>1</v>
      </c>
      <c r="O135" s="675" t="s">
        <v>461</v>
      </c>
      <c r="P135" s="641">
        <v>1</v>
      </c>
      <c r="Q135" s="446"/>
      <c r="R135" s="446"/>
      <c r="S135" s="446"/>
      <c r="T135" s="446"/>
      <c r="U135" s="446"/>
      <c r="V135" s="446"/>
      <c r="W135" s="385"/>
      <c r="X135" s="385"/>
    </row>
    <row r="136" spans="1:28" ht="33.75" thickBot="1">
      <c r="A136" s="805"/>
      <c r="B136" s="831"/>
      <c r="C136" s="197" t="s">
        <v>21</v>
      </c>
      <c r="D136" s="197">
        <v>0</v>
      </c>
      <c r="E136" s="197">
        <v>0</v>
      </c>
      <c r="F136" s="136"/>
      <c r="G136" s="153"/>
      <c r="H136" s="154"/>
      <c r="I136" s="138"/>
      <c r="J136" s="155"/>
      <c r="K136" s="155"/>
      <c r="L136" s="133"/>
      <c r="M136" s="379" t="s">
        <v>22</v>
      </c>
      <c r="N136" s="648">
        <v>1</v>
      </c>
      <c r="O136" s="676" t="s">
        <v>461</v>
      </c>
      <c r="P136" s="641">
        <v>0</v>
      </c>
      <c r="Q136" s="446"/>
      <c r="R136" s="446"/>
      <c r="S136" s="446"/>
      <c r="T136" s="446"/>
      <c r="U136" s="446"/>
      <c r="V136" s="448"/>
      <c r="W136" s="385"/>
      <c r="X136" s="385"/>
    </row>
    <row r="137" spans="1:28" ht="80.45" customHeight="1" thickBot="1">
      <c r="A137" s="804" t="s">
        <v>96</v>
      </c>
      <c r="B137" s="831" t="s">
        <v>259</v>
      </c>
      <c r="C137" s="197" t="s">
        <v>14</v>
      </c>
      <c r="D137" s="197">
        <f>D138</f>
        <v>49</v>
      </c>
      <c r="E137" s="197">
        <f>E138</f>
        <v>49</v>
      </c>
      <c r="F137" s="136">
        <f t="shared" ref="F137:F204" si="14">E137/D137*100%</f>
        <v>1</v>
      </c>
      <c r="G137" s="153">
        <f>E137/D137*100</f>
        <v>100</v>
      </c>
      <c r="H137" s="154">
        <f>I137+J137+K137</f>
        <v>90</v>
      </c>
      <c r="I137" s="138">
        <f>IF(G137=100,25,IF((G137&gt;90)*(G137&lt;100),0,IF((G137&gt;70)*(G137&lt;90),-10,-25)))</f>
        <v>25</v>
      </c>
      <c r="J137" s="155">
        <f>IF((F137&gt;0)*(F137&lt;5),10,0)</f>
        <v>10</v>
      </c>
      <c r="K137" s="155">
        <f t="shared" ref="K137:K200" si="15">IF(L137=1,55,10)</f>
        <v>55</v>
      </c>
      <c r="L137" s="133">
        <f>IF(SUM(N138:V138)=SUM(N139:V139),1,IF(SUM(N138:V138)&lt;SUM(N139:V139),1,2))</f>
        <v>1</v>
      </c>
      <c r="M137" s="368" t="s">
        <v>15</v>
      </c>
      <c r="N137" s="367" t="s">
        <v>403</v>
      </c>
      <c r="O137" s="445" t="s">
        <v>404</v>
      </c>
      <c r="P137" s="375" t="s">
        <v>256</v>
      </c>
      <c r="Q137" s="446"/>
      <c r="R137" s="446"/>
      <c r="S137" s="446"/>
      <c r="T137" s="446"/>
      <c r="U137" s="446"/>
      <c r="V137" s="448"/>
      <c r="W137" s="385"/>
      <c r="X137" s="385"/>
    </row>
    <row r="138" spans="1:28" ht="17.25" thickBot="1">
      <c r="A138" s="805"/>
      <c r="B138" s="831"/>
      <c r="C138" s="197" t="s">
        <v>19</v>
      </c>
      <c r="D138" s="157">
        <f>22+25+2</f>
        <v>49</v>
      </c>
      <c r="E138" s="197">
        <f>22+25+2</f>
        <v>49</v>
      </c>
      <c r="F138" s="136"/>
      <c r="G138" s="153"/>
      <c r="H138" s="154"/>
      <c r="I138" s="138"/>
      <c r="J138" s="155"/>
      <c r="K138" s="155"/>
      <c r="L138" s="133"/>
      <c r="M138" s="378" t="s">
        <v>20</v>
      </c>
      <c r="N138" s="639">
        <v>8</v>
      </c>
      <c r="O138" s="677">
        <v>109</v>
      </c>
      <c r="P138" s="641">
        <v>56</v>
      </c>
      <c r="Q138" s="396"/>
      <c r="R138" s="396"/>
      <c r="S138" s="396"/>
      <c r="T138" s="396"/>
      <c r="U138" s="396"/>
      <c r="V138" s="447"/>
      <c r="W138" s="385"/>
      <c r="X138" s="385"/>
    </row>
    <row r="139" spans="1:28" ht="69" customHeight="1" thickBot="1">
      <c r="A139" s="804" t="s">
        <v>260</v>
      </c>
      <c r="B139" s="831" t="s">
        <v>261</v>
      </c>
      <c r="C139" s="197" t="s">
        <v>14</v>
      </c>
      <c r="D139" s="197">
        <f>D140</f>
        <v>66</v>
      </c>
      <c r="E139" s="197">
        <f>E140</f>
        <v>66</v>
      </c>
      <c r="F139" s="136">
        <f t="shared" si="14"/>
        <v>1</v>
      </c>
      <c r="G139" s="171">
        <f>E139/D139*100</f>
        <v>100</v>
      </c>
      <c r="H139" s="154">
        <f>I139+J139+K139</f>
        <v>90</v>
      </c>
      <c r="I139" s="138">
        <f>IF(G139=100,25,IF((G139&gt;90)*(G139&lt;100),0,IF((G139&gt;70)*(G139&lt;90),-10,-25)))</f>
        <v>25</v>
      </c>
      <c r="J139" s="155">
        <f>IF((F139&gt;0)*(F139&lt;5),10,0)</f>
        <v>10</v>
      </c>
      <c r="K139" s="155">
        <f t="shared" si="15"/>
        <v>55</v>
      </c>
      <c r="L139" s="133">
        <f>IF(SUM(N141:V141)=SUM(N142:V142),1,IF(SUM(N141:V141)&lt;SUM(N142:V142),1,2))</f>
        <v>1</v>
      </c>
      <c r="M139" s="379" t="s">
        <v>22</v>
      </c>
      <c r="N139" s="648">
        <v>8</v>
      </c>
      <c r="O139" s="678">
        <v>109</v>
      </c>
      <c r="P139" s="641">
        <v>56</v>
      </c>
      <c r="Q139" s="396"/>
      <c r="R139" s="396"/>
      <c r="S139" s="396"/>
      <c r="T139" s="396"/>
      <c r="U139" s="396"/>
      <c r="V139" s="396"/>
      <c r="W139" s="385"/>
      <c r="X139" s="385"/>
    </row>
    <row r="140" spans="1:28" ht="77.45" customHeight="1" thickBot="1">
      <c r="A140" s="805"/>
      <c r="B140" s="831"/>
      <c r="C140" s="197" t="s">
        <v>19</v>
      </c>
      <c r="D140" s="197">
        <f>60+6</f>
        <v>66</v>
      </c>
      <c r="E140" s="283">
        <f>60+6</f>
        <v>66</v>
      </c>
      <c r="F140" s="136"/>
      <c r="G140" s="153"/>
      <c r="H140" s="154"/>
      <c r="I140" s="138"/>
      <c r="J140" s="155"/>
      <c r="K140" s="155"/>
      <c r="L140" s="139"/>
      <c r="M140" s="368" t="s">
        <v>15</v>
      </c>
      <c r="N140" s="445" t="s">
        <v>257</v>
      </c>
      <c r="O140" s="375" t="s">
        <v>405</v>
      </c>
      <c r="P140" s="439"/>
      <c r="Q140" s="439"/>
      <c r="R140" s="446"/>
      <c r="S140" s="446"/>
      <c r="T140" s="446"/>
      <c r="U140" s="446"/>
      <c r="V140" s="446"/>
      <c r="W140" s="385"/>
      <c r="X140" s="385"/>
    </row>
    <row r="141" spans="1:28" ht="50.25" customHeight="1" thickBot="1">
      <c r="A141" s="804" t="s">
        <v>98</v>
      </c>
      <c r="B141" s="826" t="s">
        <v>262</v>
      </c>
      <c r="C141" s="215" t="s">
        <v>14</v>
      </c>
      <c r="D141" s="827" t="s">
        <v>175</v>
      </c>
      <c r="E141" s="828"/>
      <c r="F141" s="828"/>
      <c r="G141" s="828"/>
      <c r="H141" s="828"/>
      <c r="I141" s="828"/>
      <c r="J141" s="828"/>
      <c r="K141" s="828"/>
      <c r="L141" s="829"/>
      <c r="M141" s="378" t="s">
        <v>20</v>
      </c>
      <c r="N141" s="679">
        <v>2</v>
      </c>
      <c r="O141" s="394">
        <v>2</v>
      </c>
      <c r="P141" s="446"/>
      <c r="Q141" s="446"/>
      <c r="R141" s="446"/>
      <c r="S141" s="446"/>
      <c r="T141" s="446"/>
      <c r="U141" s="446"/>
      <c r="V141" s="446"/>
      <c r="W141" s="385"/>
      <c r="X141" s="385"/>
    </row>
    <row r="142" spans="1:28" ht="45.6" customHeight="1" thickBot="1">
      <c r="A142" s="805"/>
      <c r="B142" s="826"/>
      <c r="C142" s="215" t="s">
        <v>19</v>
      </c>
      <c r="D142" s="215">
        <v>0</v>
      </c>
      <c r="E142" s="215">
        <v>0</v>
      </c>
      <c r="F142" s="346"/>
      <c r="G142" s="347"/>
      <c r="H142" s="551"/>
      <c r="I142" s="343"/>
      <c r="J142" s="344"/>
      <c r="K142" s="344"/>
      <c r="L142" s="345"/>
      <c r="M142" s="379" t="s">
        <v>22</v>
      </c>
      <c r="N142" s="553">
        <v>2</v>
      </c>
      <c r="O142" s="394">
        <v>2</v>
      </c>
      <c r="P142" s="446"/>
      <c r="Q142" s="446"/>
      <c r="R142" s="446"/>
      <c r="S142" s="446"/>
      <c r="T142" s="446"/>
      <c r="U142" s="446"/>
      <c r="V142" s="446"/>
      <c r="W142" s="385"/>
      <c r="X142" s="385"/>
    </row>
    <row r="143" spans="1:28" ht="79.900000000000006" customHeight="1" thickBot="1">
      <c r="A143" s="804" t="s">
        <v>100</v>
      </c>
      <c r="B143" s="831" t="s">
        <v>263</v>
      </c>
      <c r="C143" s="197" t="s">
        <v>14</v>
      </c>
      <c r="D143" s="197">
        <f>D145</f>
        <v>85</v>
      </c>
      <c r="E143" s="197">
        <f>E145</f>
        <v>85</v>
      </c>
      <c r="F143" s="136">
        <f t="shared" si="14"/>
        <v>1</v>
      </c>
      <c r="G143" s="153">
        <f>E143/D143*100</f>
        <v>100</v>
      </c>
      <c r="H143" s="154">
        <f>I143+J143+K143</f>
        <v>90</v>
      </c>
      <c r="I143" s="138">
        <f>IF(G143=100,25,IF((G143&gt;90)*(G143&lt;100),0,IF((G143&gt;70)*(G143&lt;90),-10,-25)))</f>
        <v>25</v>
      </c>
      <c r="J143" s="155">
        <f>IF((F143&gt;0)*(F143&lt;5),10,0)</f>
        <v>10</v>
      </c>
      <c r="K143" s="155">
        <f t="shared" si="15"/>
        <v>55</v>
      </c>
      <c r="L143" s="139">
        <f>IF(SUM(N144:V144)=SUM(N145:V145),1,IF(SUM(N144:V144)&lt;SUM(N145:V145),1,2))</f>
        <v>1</v>
      </c>
      <c r="M143" s="436" t="s">
        <v>15</v>
      </c>
      <c r="N143" s="375" t="s">
        <v>406</v>
      </c>
      <c r="O143" s="439"/>
      <c r="P143" s="446"/>
      <c r="Q143" s="446"/>
      <c r="R143" s="446"/>
      <c r="S143" s="446"/>
      <c r="T143" s="446"/>
      <c r="U143" s="446"/>
      <c r="V143" s="446"/>
      <c r="W143" s="385"/>
      <c r="X143" s="385"/>
      <c r="Y143" s="385"/>
      <c r="Z143" s="385"/>
      <c r="AA143" s="385"/>
      <c r="AB143" s="385"/>
    </row>
    <row r="144" spans="1:28" ht="39.6" customHeight="1">
      <c r="A144" s="830"/>
      <c r="B144" s="831"/>
      <c r="C144" s="197"/>
      <c r="D144" s="197"/>
      <c r="E144" s="197"/>
      <c r="F144" s="136"/>
      <c r="G144" s="153"/>
      <c r="H144" s="154"/>
      <c r="I144" s="138"/>
      <c r="J144" s="155"/>
      <c r="K144" s="155"/>
      <c r="L144" s="139"/>
      <c r="M144" s="390" t="s">
        <v>20</v>
      </c>
      <c r="N144" s="393">
        <v>11</v>
      </c>
      <c r="O144" s="439"/>
      <c r="P144" s="446"/>
      <c r="Q144" s="446"/>
      <c r="R144" s="446"/>
      <c r="S144" s="446"/>
      <c r="T144" s="446"/>
      <c r="U144" s="446"/>
      <c r="V144" s="446"/>
      <c r="W144" s="385"/>
      <c r="X144" s="385"/>
      <c r="Y144" s="385"/>
      <c r="Z144" s="385"/>
      <c r="AA144" s="385"/>
      <c r="AB144" s="385"/>
    </row>
    <row r="145" spans="1:28" ht="17.25" thickBot="1">
      <c r="A145" s="797"/>
      <c r="B145" s="832"/>
      <c r="C145" s="222" t="s">
        <v>19</v>
      </c>
      <c r="D145" s="222">
        <v>85</v>
      </c>
      <c r="E145" s="284">
        <v>85</v>
      </c>
      <c r="F145" s="161"/>
      <c r="G145" s="162"/>
      <c r="H145" s="163"/>
      <c r="I145" s="164"/>
      <c r="J145" s="165"/>
      <c r="K145" s="165"/>
      <c r="L145" s="166"/>
      <c r="M145" s="449" t="s">
        <v>22</v>
      </c>
      <c r="N145" s="648">
        <v>11</v>
      </c>
      <c r="O145" s="439"/>
      <c r="P145" s="446"/>
      <c r="Q145" s="446"/>
      <c r="R145" s="446"/>
      <c r="S145" s="446"/>
      <c r="T145" s="446"/>
      <c r="U145" s="446"/>
      <c r="V145" s="446"/>
      <c r="W145" s="385"/>
      <c r="X145" s="385"/>
      <c r="Y145" s="385"/>
      <c r="Z145" s="385"/>
      <c r="AA145" s="385"/>
      <c r="AB145" s="385"/>
    </row>
    <row r="146" spans="1:28" ht="117.75" customHeight="1" thickBot="1">
      <c r="A146" s="285">
        <v>9</v>
      </c>
      <c r="B146" s="798" t="s">
        <v>264</v>
      </c>
      <c r="C146" s="129" t="s">
        <v>14</v>
      </c>
      <c r="D146" s="565">
        <f>D150+D152+D156</f>
        <v>3963.7319999999995</v>
      </c>
      <c r="E146" s="565">
        <f>E150+E152+E156</f>
        <v>3960.03613</v>
      </c>
      <c r="F146" s="131">
        <f t="shared" si="14"/>
        <v>0.99906757823182812</v>
      </c>
      <c r="G146" s="131">
        <f>E146/D146*100</f>
        <v>99.906757823182815</v>
      </c>
      <c r="H146" s="223">
        <f>(H150*E150+H152*E152+H156*E156)/E146</f>
        <v>68.497341828545402</v>
      </c>
      <c r="I146" s="132"/>
      <c r="J146" s="132"/>
      <c r="K146" s="132"/>
      <c r="L146" s="133">
        <f>IF(SUM(N148:Y148)=SUM(N149:N149:Y149),1,IF(SUM(N148:Y148)&lt;SUM(N149:Y149),1,2))</f>
        <v>1</v>
      </c>
      <c r="M146" s="368" t="s">
        <v>45</v>
      </c>
      <c r="N146" s="368" t="s">
        <v>265</v>
      </c>
      <c r="O146" s="367" t="s">
        <v>266</v>
      </c>
      <c r="P146" s="367" t="s">
        <v>267</v>
      </c>
      <c r="Q146" s="367" t="s">
        <v>268</v>
      </c>
      <c r="R146" s="367" t="s">
        <v>269</v>
      </c>
      <c r="S146" s="367" t="s">
        <v>270</v>
      </c>
      <c r="T146" s="367" t="s">
        <v>271</v>
      </c>
      <c r="U146" s="367" t="s">
        <v>272</v>
      </c>
      <c r="V146" s="367" t="s">
        <v>273</v>
      </c>
      <c r="W146" s="367" t="s">
        <v>274</v>
      </c>
      <c r="X146" s="367" t="s">
        <v>369</v>
      </c>
      <c r="Y146" s="367" t="s">
        <v>370</v>
      </c>
      <c r="Z146" s="385"/>
      <c r="AA146" s="385"/>
      <c r="AB146" s="385"/>
    </row>
    <row r="147" spans="1:28" ht="48.6" customHeight="1">
      <c r="A147" s="286"/>
      <c r="B147" s="806"/>
      <c r="C147" s="134" t="s">
        <v>19</v>
      </c>
      <c r="D147" s="224">
        <f>D151+D153</f>
        <v>2439.0149999999999</v>
      </c>
      <c r="E147" s="264">
        <f>E151+E153</f>
        <v>2435.3191299999999</v>
      </c>
      <c r="F147" s="136">
        <f t="shared" si="14"/>
        <v>0.99848468746604679</v>
      </c>
      <c r="G147" s="136">
        <f>E147/D147*100</f>
        <v>99.848468746604681</v>
      </c>
      <c r="H147" s="137"/>
      <c r="I147" s="138"/>
      <c r="J147" s="138"/>
      <c r="K147" s="138"/>
      <c r="L147" s="139"/>
      <c r="M147" s="442" t="s">
        <v>46</v>
      </c>
      <c r="N147" s="400" t="s">
        <v>275</v>
      </c>
      <c r="O147" s="353" t="s">
        <v>117</v>
      </c>
      <c r="P147" s="401" t="s">
        <v>117</v>
      </c>
      <c r="Q147" s="419" t="s">
        <v>276</v>
      </c>
      <c r="R147" s="419" t="s">
        <v>276</v>
      </c>
      <c r="S147" s="419" t="s">
        <v>276</v>
      </c>
      <c r="T147" s="419" t="s">
        <v>277</v>
      </c>
      <c r="U147" s="419" t="s">
        <v>277</v>
      </c>
      <c r="V147" s="401" t="s">
        <v>275</v>
      </c>
      <c r="W147" s="419" t="s">
        <v>277</v>
      </c>
      <c r="X147" s="400" t="s">
        <v>275</v>
      </c>
      <c r="Y147" s="443" t="s">
        <v>117</v>
      </c>
      <c r="Z147" s="385"/>
      <c r="AA147" s="385"/>
      <c r="AB147" s="385"/>
    </row>
    <row r="148" spans="1:28" ht="31.5">
      <c r="A148" s="286"/>
      <c r="B148" s="806"/>
      <c r="C148" s="134" t="s">
        <v>21</v>
      </c>
      <c r="D148" s="224">
        <f>D154</f>
        <v>995.73299999999995</v>
      </c>
      <c r="E148" s="264">
        <f>E154</f>
        <v>995.73299999999995</v>
      </c>
      <c r="F148" s="136">
        <f t="shared" si="14"/>
        <v>1</v>
      </c>
      <c r="G148" s="167">
        <f>E148/D148*100</f>
        <v>100</v>
      </c>
      <c r="H148" s="168"/>
      <c r="I148" s="138"/>
      <c r="J148" s="169"/>
      <c r="K148" s="169"/>
      <c r="L148" s="139"/>
      <c r="M148" s="444" t="s">
        <v>20</v>
      </c>
      <c r="N148" s="652">
        <v>8.5</v>
      </c>
      <c r="O148" s="394">
        <v>19.100000000000001</v>
      </c>
      <c r="P148" s="641">
        <v>19.399999999999999</v>
      </c>
      <c r="Q148" s="641">
        <v>65</v>
      </c>
      <c r="R148" s="641">
        <v>2150</v>
      </c>
      <c r="S148" s="641">
        <v>179</v>
      </c>
      <c r="T148" s="641">
        <v>0</v>
      </c>
      <c r="U148" s="641">
        <v>3</v>
      </c>
      <c r="V148" s="641">
        <v>15</v>
      </c>
      <c r="W148" s="641">
        <v>5</v>
      </c>
      <c r="X148" s="641">
        <v>1</v>
      </c>
      <c r="Y148" s="680">
        <v>100</v>
      </c>
      <c r="Z148" s="385"/>
      <c r="AA148" s="385"/>
      <c r="AB148" s="385"/>
    </row>
    <row r="149" spans="1:28" ht="51.75" customHeight="1" thickBot="1">
      <c r="A149" s="287"/>
      <c r="B149" s="799"/>
      <c r="C149" s="140" t="s">
        <v>74</v>
      </c>
      <c r="D149" s="225">
        <f>D157</f>
        <v>528.98400000000004</v>
      </c>
      <c r="E149" s="225">
        <f>E157</f>
        <v>528.98400000000004</v>
      </c>
      <c r="F149" s="141">
        <f t="shared" si="14"/>
        <v>1</v>
      </c>
      <c r="G149" s="226">
        <f>E149/D149*100</f>
        <v>100</v>
      </c>
      <c r="H149" s="227"/>
      <c r="I149" s="143"/>
      <c r="J149" s="228"/>
      <c r="K149" s="228"/>
      <c r="L149" s="144"/>
      <c r="M149" s="432" t="s">
        <v>22</v>
      </c>
      <c r="N149" s="681">
        <v>8.5</v>
      </c>
      <c r="O149" s="646">
        <v>19.100000000000001</v>
      </c>
      <c r="P149" s="657">
        <v>19.399999999999999</v>
      </c>
      <c r="Q149" s="657">
        <v>96</v>
      </c>
      <c r="R149" s="657">
        <v>6295</v>
      </c>
      <c r="S149" s="657">
        <v>375</v>
      </c>
      <c r="T149" s="657">
        <v>0</v>
      </c>
      <c r="U149" s="657">
        <v>0</v>
      </c>
      <c r="V149" s="657">
        <v>57</v>
      </c>
      <c r="W149" s="657">
        <v>36</v>
      </c>
      <c r="X149" s="657">
        <v>1</v>
      </c>
      <c r="Y149" s="659">
        <v>33</v>
      </c>
      <c r="Z149" s="385"/>
      <c r="AA149" s="385"/>
      <c r="AB149" s="385"/>
    </row>
    <row r="150" spans="1:28" ht="56.25" customHeight="1">
      <c r="A150" s="288" t="s">
        <v>107</v>
      </c>
      <c r="B150" s="822" t="s">
        <v>278</v>
      </c>
      <c r="C150" s="145" t="s">
        <v>14</v>
      </c>
      <c r="D150" s="229">
        <f>D151</f>
        <v>25</v>
      </c>
      <c r="E150" s="229">
        <f>E151</f>
        <v>25</v>
      </c>
      <c r="F150" s="146">
        <f t="shared" si="14"/>
        <v>1</v>
      </c>
      <c r="G150" s="147">
        <f>E150/D150*100</f>
        <v>100</v>
      </c>
      <c r="H150" s="148">
        <f>I150+J150+K150</f>
        <v>90</v>
      </c>
      <c r="I150" s="149">
        <f>IF(G150=100,25,IF((G150&gt;90)*(G150&lt;100),0,IF((G150&gt;70)*(G150&lt;90),-10,-25)))</f>
        <v>25</v>
      </c>
      <c r="J150" s="150">
        <f>IF((F150&gt;0)*(F150&lt;5),10,0)</f>
        <v>10</v>
      </c>
      <c r="K150" s="150">
        <f t="shared" si="15"/>
        <v>55</v>
      </c>
      <c r="L150" s="151">
        <f>IF(SUM(M151:Y151)=SUM(M150:Y150),1,2)</f>
        <v>1</v>
      </c>
      <c r="M150" s="378" t="s">
        <v>20</v>
      </c>
      <c r="N150" s="651">
        <v>8.5</v>
      </c>
      <c r="O150" s="554">
        <v>19.100000000000001</v>
      </c>
      <c r="P150" s="640">
        <v>19.399999999999999</v>
      </c>
      <c r="Q150" s="640"/>
      <c r="R150" s="640"/>
      <c r="S150" s="640"/>
      <c r="T150" s="640"/>
      <c r="U150" s="640"/>
      <c r="V150" s="640"/>
      <c r="W150" s="640"/>
      <c r="X150" s="406"/>
      <c r="Y150" s="406"/>
      <c r="Z150" s="385"/>
      <c r="AA150" s="385"/>
      <c r="AB150" s="385"/>
    </row>
    <row r="151" spans="1:28" ht="42" customHeight="1">
      <c r="A151" s="289"/>
      <c r="B151" s="823"/>
      <c r="C151" s="152" t="s">
        <v>19</v>
      </c>
      <c r="D151" s="230">
        <v>25</v>
      </c>
      <c r="E151" s="230">
        <v>25</v>
      </c>
      <c r="F151" s="146"/>
      <c r="G151" s="147"/>
      <c r="H151" s="154"/>
      <c r="I151" s="138"/>
      <c r="J151" s="155"/>
      <c r="K151" s="155"/>
      <c r="L151" s="139"/>
      <c r="M151" s="418" t="s">
        <v>22</v>
      </c>
      <c r="N151" s="652">
        <v>8.5</v>
      </c>
      <c r="O151" s="394">
        <v>19.100000000000001</v>
      </c>
      <c r="P151" s="641">
        <v>19.399999999999999</v>
      </c>
      <c r="Q151" s="641"/>
      <c r="R151" s="641"/>
      <c r="S151" s="641"/>
      <c r="T151" s="641"/>
      <c r="U151" s="641"/>
      <c r="V151" s="641"/>
      <c r="W151" s="641"/>
      <c r="X151" s="406"/>
      <c r="Y151" s="406"/>
      <c r="Z151" s="385"/>
      <c r="AA151" s="385"/>
      <c r="AB151" s="385"/>
    </row>
    <row r="152" spans="1:28" ht="48" customHeight="1">
      <c r="A152" s="289" t="s">
        <v>111</v>
      </c>
      <c r="B152" s="823" t="s">
        <v>279</v>
      </c>
      <c r="C152" s="156" t="s">
        <v>14</v>
      </c>
      <c r="D152" s="230">
        <f>D153+D154</f>
        <v>3409.7479999999996</v>
      </c>
      <c r="E152" s="263">
        <f>E153+E154</f>
        <v>3406.05213</v>
      </c>
      <c r="F152" s="136">
        <f t="shared" si="14"/>
        <v>0.99891608705394075</v>
      </c>
      <c r="G152" s="153">
        <f>E152/D152*100</f>
        <v>99.891608705394077</v>
      </c>
      <c r="H152" s="154">
        <f>I152+J152+K152</f>
        <v>65</v>
      </c>
      <c r="I152" s="138">
        <f>IF(G152=100,25,IF((G152&gt;90)*(G152&lt;100),0,IF((G152&gt;70)*(G152&lt;90),-10,-25)))</f>
        <v>0</v>
      </c>
      <c r="J152" s="155">
        <f>IF((F152&gt;0)*(F152&lt;5),10,0)</f>
        <v>10</v>
      </c>
      <c r="K152" s="155">
        <f t="shared" si="15"/>
        <v>55</v>
      </c>
      <c r="L152" s="139">
        <f>IF(SUM(M153:Y153)=SUM(M152:Y152),1,IF(SUM(M153:Y153)&gt;SUM(M152:Y152),1,2))</f>
        <v>1</v>
      </c>
      <c r="M152" s="418" t="s">
        <v>20</v>
      </c>
      <c r="N152" s="652"/>
      <c r="O152" s="394"/>
      <c r="P152" s="641"/>
      <c r="Q152" s="641">
        <v>65</v>
      </c>
      <c r="R152" s="641">
        <v>2150</v>
      </c>
      <c r="S152" s="641">
        <v>179</v>
      </c>
      <c r="T152" s="641"/>
      <c r="U152" s="641"/>
      <c r="V152" s="641"/>
      <c r="W152" s="641"/>
      <c r="X152" s="406"/>
      <c r="Y152" s="406"/>
      <c r="Z152" s="385"/>
      <c r="AA152" s="385"/>
      <c r="AB152" s="385"/>
    </row>
    <row r="153" spans="1:28" ht="16.5">
      <c r="A153" s="289"/>
      <c r="B153" s="823"/>
      <c r="C153" s="156" t="s">
        <v>19</v>
      </c>
      <c r="D153" s="230">
        <v>2414.0149999999999</v>
      </c>
      <c r="E153" s="263">
        <v>2410.3191299999999</v>
      </c>
      <c r="F153" s="136"/>
      <c r="G153" s="153"/>
      <c r="H153" s="154"/>
      <c r="I153" s="138"/>
      <c r="J153" s="155"/>
      <c r="K153" s="155"/>
      <c r="L153" s="139"/>
      <c r="M153" s="418" t="s">
        <v>22</v>
      </c>
      <c r="N153" s="652"/>
      <c r="O153" s="394"/>
      <c r="P153" s="641"/>
      <c r="Q153" s="641">
        <v>96</v>
      </c>
      <c r="R153" s="641">
        <v>6295</v>
      </c>
      <c r="S153" s="641">
        <v>375</v>
      </c>
      <c r="T153" s="641"/>
      <c r="U153" s="641"/>
      <c r="V153" s="641"/>
      <c r="W153" s="641"/>
      <c r="X153" s="406"/>
      <c r="Y153" s="406"/>
      <c r="Z153" s="385"/>
      <c r="AA153" s="385"/>
      <c r="AB153" s="385"/>
    </row>
    <row r="154" spans="1:28" ht="16.5">
      <c r="A154" s="289"/>
      <c r="B154" s="823"/>
      <c r="C154" s="156" t="s">
        <v>21</v>
      </c>
      <c r="D154" s="230">
        <v>995.73299999999995</v>
      </c>
      <c r="E154" s="272">
        <v>995.73299999999995</v>
      </c>
      <c r="F154" s="136"/>
      <c r="G154" s="153"/>
      <c r="H154" s="154"/>
      <c r="I154" s="138"/>
      <c r="J154" s="155"/>
      <c r="K154" s="155"/>
      <c r="L154" s="139"/>
      <c r="M154" s="424"/>
      <c r="N154" s="652"/>
      <c r="O154" s="394"/>
      <c r="P154" s="641"/>
      <c r="Q154" s="641"/>
      <c r="R154" s="641"/>
      <c r="S154" s="641"/>
      <c r="T154" s="641"/>
      <c r="U154" s="641"/>
      <c r="V154" s="641"/>
      <c r="W154" s="641"/>
      <c r="X154" s="406"/>
      <c r="Y154" s="406"/>
      <c r="Z154" s="385"/>
      <c r="AA154" s="385"/>
      <c r="AB154" s="385"/>
    </row>
    <row r="155" spans="1:28" ht="31.5">
      <c r="A155" s="289"/>
      <c r="B155" s="823"/>
      <c r="C155" s="156" t="s">
        <v>73</v>
      </c>
      <c r="D155" s="230">
        <v>0</v>
      </c>
      <c r="E155" s="230">
        <v>0</v>
      </c>
      <c r="F155" s="136"/>
      <c r="G155" s="153"/>
      <c r="H155" s="154"/>
      <c r="I155" s="138"/>
      <c r="J155" s="155"/>
      <c r="K155" s="155"/>
      <c r="L155" s="139"/>
      <c r="M155" s="424"/>
      <c r="N155" s="652"/>
      <c r="O155" s="394"/>
      <c r="P155" s="641"/>
      <c r="Q155" s="641"/>
      <c r="R155" s="641"/>
      <c r="S155" s="641"/>
      <c r="T155" s="641"/>
      <c r="U155" s="641"/>
      <c r="V155" s="641"/>
      <c r="W155" s="641"/>
      <c r="X155" s="406"/>
      <c r="Y155" s="406"/>
      <c r="Z155" s="385"/>
      <c r="AA155" s="385"/>
      <c r="AB155" s="385"/>
    </row>
    <row r="156" spans="1:28" ht="33" customHeight="1">
      <c r="A156" s="289" t="s">
        <v>280</v>
      </c>
      <c r="B156" s="823" t="s">
        <v>281</v>
      </c>
      <c r="C156" s="156" t="s">
        <v>14</v>
      </c>
      <c r="D156" s="230">
        <f>D157</f>
        <v>528.98400000000004</v>
      </c>
      <c r="E156" s="230">
        <f>E157</f>
        <v>528.98400000000004</v>
      </c>
      <c r="F156" s="136">
        <f t="shared" si="14"/>
        <v>1</v>
      </c>
      <c r="G156" s="153">
        <f>E156/D156*100</f>
        <v>100</v>
      </c>
      <c r="H156" s="154">
        <f>I156+J156+K156</f>
        <v>90</v>
      </c>
      <c r="I156" s="138">
        <f>IF(G156=100,25,IF((G156&gt;90)*(G156&lt;100),0,IF((G156&gt;70)*(G156&lt;90),-10,-25)))</f>
        <v>25</v>
      </c>
      <c r="J156" s="155">
        <f>IF((F156&gt;0)*(F156&lt;5),10,0)</f>
        <v>10</v>
      </c>
      <c r="K156" s="155">
        <f t="shared" si="15"/>
        <v>55</v>
      </c>
      <c r="L156" s="139">
        <f>IF(SUM(T156:Y156)=SUM(T157:Y157),1,IF(SUM(T156:Y156)&lt;SUM(T157:Y157),1,2))</f>
        <v>1</v>
      </c>
      <c r="M156" s="418" t="s">
        <v>20</v>
      </c>
      <c r="N156" s="652"/>
      <c r="O156" s="394"/>
      <c r="P156" s="641"/>
      <c r="Q156" s="641"/>
      <c r="R156" s="641"/>
      <c r="S156" s="641"/>
      <c r="T156" s="641">
        <v>0</v>
      </c>
      <c r="U156" s="641">
        <v>3</v>
      </c>
      <c r="V156" s="641">
        <v>15</v>
      </c>
      <c r="W156" s="641">
        <v>5</v>
      </c>
      <c r="X156" s="641">
        <v>1</v>
      </c>
      <c r="Y156" s="641">
        <v>100</v>
      </c>
      <c r="Z156" s="385"/>
      <c r="AA156" s="385"/>
      <c r="AB156" s="385"/>
    </row>
    <row r="157" spans="1:28" ht="63.75" thickBot="1">
      <c r="A157" s="290"/>
      <c r="B157" s="824"/>
      <c r="C157" s="160" t="s">
        <v>368</v>
      </c>
      <c r="D157" s="231">
        <v>528.98400000000004</v>
      </c>
      <c r="E157" s="231">
        <v>528.98400000000004</v>
      </c>
      <c r="F157" s="161"/>
      <c r="G157" s="162"/>
      <c r="H157" s="163"/>
      <c r="I157" s="164"/>
      <c r="J157" s="165"/>
      <c r="K157" s="165"/>
      <c r="L157" s="166"/>
      <c r="M157" s="379" t="s">
        <v>22</v>
      </c>
      <c r="N157" s="652"/>
      <c r="O157" s="394"/>
      <c r="P157" s="641"/>
      <c r="Q157" s="641"/>
      <c r="R157" s="641"/>
      <c r="S157" s="641"/>
      <c r="T157" s="641">
        <v>0</v>
      </c>
      <c r="U157" s="641">
        <v>0</v>
      </c>
      <c r="V157" s="641">
        <v>57</v>
      </c>
      <c r="W157" s="641">
        <v>36</v>
      </c>
      <c r="X157" s="653">
        <v>1</v>
      </c>
      <c r="Y157" s="653">
        <v>33</v>
      </c>
      <c r="Z157" s="385"/>
      <c r="AA157" s="385"/>
      <c r="AB157" s="385"/>
    </row>
    <row r="158" spans="1:28" ht="138" customHeight="1" thickBot="1">
      <c r="A158" s="285" t="s">
        <v>484</v>
      </c>
      <c r="B158" s="798" t="s">
        <v>282</v>
      </c>
      <c r="C158" s="129" t="s">
        <v>14</v>
      </c>
      <c r="D158" s="565">
        <f t="shared" ref="D158:E159" si="16">D164</f>
        <v>23738.284</v>
      </c>
      <c r="E158" s="565">
        <f t="shared" si="16"/>
        <v>23362.105</v>
      </c>
      <c r="F158" s="131">
        <v>2</v>
      </c>
      <c r="G158" s="131">
        <v>100</v>
      </c>
      <c r="H158" s="540">
        <f>E164*H164/E158</f>
        <v>45.000000000000007</v>
      </c>
      <c r="I158" s="132"/>
      <c r="J158" s="132"/>
      <c r="K158" s="132"/>
      <c r="L158" s="202">
        <f>IF(SUM(M160:Y160)=SUM(M159:Y159),1,2)</f>
        <v>2</v>
      </c>
      <c r="M158" s="366" t="s">
        <v>15</v>
      </c>
      <c r="N158" s="368" t="s">
        <v>283</v>
      </c>
      <c r="O158" s="368" t="s">
        <v>284</v>
      </c>
      <c r="P158" s="368" t="s">
        <v>285</v>
      </c>
      <c r="Q158" s="441" t="s">
        <v>286</v>
      </c>
      <c r="R158" s="368" t="s">
        <v>287</v>
      </c>
      <c r="S158" s="368" t="s">
        <v>288</v>
      </c>
      <c r="T158" s="368" t="s">
        <v>289</v>
      </c>
      <c r="U158" s="368" t="s">
        <v>290</v>
      </c>
      <c r="V158" s="368" t="s">
        <v>291</v>
      </c>
      <c r="W158" s="389" t="s">
        <v>292</v>
      </c>
      <c r="X158" s="368" t="s">
        <v>293</v>
      </c>
      <c r="Y158" s="368" t="s">
        <v>294</v>
      </c>
      <c r="Z158" s="368" t="s">
        <v>389</v>
      </c>
      <c r="AA158" s="368" t="s">
        <v>390</v>
      </c>
      <c r="AB158" s="385"/>
    </row>
    <row r="159" spans="1:28" ht="47.25" customHeight="1" thickBot="1">
      <c r="A159" s="286"/>
      <c r="B159" s="806"/>
      <c r="C159" s="134" t="s">
        <v>372</v>
      </c>
      <c r="D159" s="134">
        <f t="shared" si="16"/>
        <v>921.63199999999995</v>
      </c>
      <c r="E159" s="134">
        <f t="shared" si="16"/>
        <v>902.81899999999996</v>
      </c>
      <c r="F159" s="136"/>
      <c r="G159" s="136"/>
      <c r="H159" s="137"/>
      <c r="I159" s="138"/>
      <c r="J159" s="138"/>
      <c r="K159" s="138"/>
      <c r="L159" s="202"/>
      <c r="M159" s="440" t="s">
        <v>20</v>
      </c>
      <c r="N159" s="682" t="s">
        <v>373</v>
      </c>
      <c r="O159" s="683" t="s">
        <v>375</v>
      </c>
      <c r="P159" s="554" t="s">
        <v>377</v>
      </c>
      <c r="Q159" s="394" t="s">
        <v>379</v>
      </c>
      <c r="R159" s="554" t="s">
        <v>381</v>
      </c>
      <c r="S159" s="554" t="s">
        <v>383</v>
      </c>
      <c r="T159" s="684">
        <v>17200</v>
      </c>
      <c r="U159" s="640">
        <v>3100</v>
      </c>
      <c r="V159" s="554" t="s">
        <v>385</v>
      </c>
      <c r="W159" s="554" t="s">
        <v>387</v>
      </c>
      <c r="X159" s="640">
        <v>5</v>
      </c>
      <c r="Y159" s="640">
        <v>450</v>
      </c>
      <c r="Z159" s="640">
        <v>126</v>
      </c>
      <c r="AA159" s="640">
        <v>7.05</v>
      </c>
      <c r="AB159" s="385"/>
    </row>
    <row r="160" spans="1:28" ht="48.75" customHeight="1" thickBot="1">
      <c r="A160" s="286"/>
      <c r="B160" s="806"/>
      <c r="C160" s="134" t="s">
        <v>21</v>
      </c>
      <c r="D160" s="134">
        <f>D167</f>
        <v>4200.4290000000001</v>
      </c>
      <c r="E160" s="134">
        <f>E167</f>
        <v>4175.4129999999996</v>
      </c>
      <c r="F160" s="136"/>
      <c r="G160" s="136"/>
      <c r="H160" s="137"/>
      <c r="I160" s="138"/>
      <c r="J160" s="138"/>
      <c r="K160" s="138"/>
      <c r="L160" s="202"/>
      <c r="M160" s="411" t="s">
        <v>22</v>
      </c>
      <c r="N160" s="685" t="s">
        <v>374</v>
      </c>
      <c r="O160" s="686" t="s">
        <v>376</v>
      </c>
      <c r="P160" s="394" t="s">
        <v>378</v>
      </c>
      <c r="Q160" s="394" t="s">
        <v>380</v>
      </c>
      <c r="R160" s="394" t="s">
        <v>382</v>
      </c>
      <c r="S160" s="394" t="s">
        <v>384</v>
      </c>
      <c r="T160" s="661">
        <v>16721</v>
      </c>
      <c r="U160" s="641">
        <v>3264</v>
      </c>
      <c r="V160" s="687" t="s">
        <v>386</v>
      </c>
      <c r="W160" s="554" t="s">
        <v>388</v>
      </c>
      <c r="X160" s="641">
        <v>6</v>
      </c>
      <c r="Y160" s="641">
        <v>0</v>
      </c>
      <c r="Z160" s="641">
        <v>0</v>
      </c>
      <c r="AA160" s="641">
        <v>7.0510000000000002</v>
      </c>
      <c r="AB160" s="385"/>
    </row>
    <row r="161" spans="1:28" ht="48.75" customHeight="1">
      <c r="A161" s="315"/>
      <c r="B161" s="825"/>
      <c r="C161" s="233" t="s">
        <v>74</v>
      </c>
      <c r="D161" s="233">
        <f>D168</f>
        <v>3350.085</v>
      </c>
      <c r="E161" s="233">
        <f>E168</f>
        <v>3350.085</v>
      </c>
      <c r="F161" s="161"/>
      <c r="G161" s="161"/>
      <c r="H161" s="234"/>
      <c r="I161" s="164"/>
      <c r="J161" s="164"/>
      <c r="K161" s="164"/>
      <c r="L161" s="202"/>
      <c r="M161" s="438"/>
      <c r="N161" s="439"/>
      <c r="O161" s="433"/>
      <c r="P161" s="434"/>
      <c r="Q161" s="434"/>
      <c r="R161" s="434"/>
      <c r="S161" s="434"/>
      <c r="T161" s="435"/>
      <c r="U161" s="435"/>
      <c r="V161" s="434"/>
      <c r="W161" s="360"/>
      <c r="X161" s="408"/>
      <c r="Y161" s="435"/>
      <c r="Z161" s="406"/>
      <c r="AA161" s="406"/>
      <c r="AB161" s="385"/>
    </row>
    <row r="162" spans="1:28" ht="48.75" customHeight="1" thickBot="1">
      <c r="A162" s="315"/>
      <c r="B162" s="825"/>
      <c r="C162" s="281" t="s">
        <v>371</v>
      </c>
      <c r="D162" s="281">
        <f>D166</f>
        <v>15.074999999999999</v>
      </c>
      <c r="E162" s="281">
        <f>E166</f>
        <v>15.074999999999999</v>
      </c>
      <c r="F162" s="161"/>
      <c r="G162" s="161"/>
      <c r="H162" s="234"/>
      <c r="I162" s="164"/>
      <c r="J162" s="164"/>
      <c r="K162" s="164"/>
      <c r="L162" s="202"/>
      <c r="M162" s="438"/>
      <c r="N162" s="439"/>
      <c r="O162" s="433"/>
      <c r="P162" s="434"/>
      <c r="Q162" s="434"/>
      <c r="R162" s="434"/>
      <c r="S162" s="434"/>
      <c r="T162" s="435"/>
      <c r="U162" s="435"/>
      <c r="V162" s="434"/>
      <c r="W162" s="360"/>
      <c r="X162" s="408"/>
      <c r="Y162" s="435"/>
      <c r="Z162" s="406"/>
      <c r="AA162" s="406"/>
      <c r="AB162" s="385"/>
    </row>
    <row r="163" spans="1:28" ht="108" customHeight="1" thickBot="1">
      <c r="A163" s="287"/>
      <c r="B163" s="799"/>
      <c r="C163" s="140" t="s">
        <v>73</v>
      </c>
      <c r="D163" s="140">
        <f>D169</f>
        <v>15251.063</v>
      </c>
      <c r="E163" s="140">
        <f>E169</f>
        <v>14918.713</v>
      </c>
      <c r="F163" s="141"/>
      <c r="G163" s="141"/>
      <c r="H163" s="142"/>
      <c r="I163" s="143"/>
      <c r="J163" s="143"/>
      <c r="K163" s="143"/>
      <c r="L163" s="202"/>
      <c r="M163" s="366" t="s">
        <v>15</v>
      </c>
      <c r="N163" s="368" t="s">
        <v>295</v>
      </c>
      <c r="O163" s="368" t="s">
        <v>462</v>
      </c>
      <c r="P163" s="361"/>
      <c r="Q163" s="361"/>
      <c r="R163" s="385"/>
      <c r="S163" s="385"/>
      <c r="T163" s="385"/>
      <c r="U163" s="385"/>
      <c r="V163" s="385"/>
      <c r="W163" s="385"/>
      <c r="X163" s="385"/>
      <c r="Y163" s="385"/>
      <c r="Z163" s="385"/>
      <c r="AA163" s="385"/>
      <c r="AB163" s="385"/>
    </row>
    <row r="164" spans="1:28" ht="36.75" customHeight="1" thickBot="1">
      <c r="A164" s="587" t="s">
        <v>118</v>
      </c>
      <c r="B164" s="822" t="s">
        <v>296</v>
      </c>
      <c r="C164" s="178" t="s">
        <v>14</v>
      </c>
      <c r="D164" s="178">
        <f>D165+D167+D169+D168+D166</f>
        <v>23738.284</v>
      </c>
      <c r="E164" s="178">
        <f>E165+E167+E169+E166+E168</f>
        <v>23362.105</v>
      </c>
      <c r="F164" s="146">
        <v>2</v>
      </c>
      <c r="G164" s="146">
        <v>100</v>
      </c>
      <c r="H164" s="542">
        <f>I164+J164+K164</f>
        <v>45</v>
      </c>
      <c r="I164" s="149">
        <f>IF(G164=100,25,IF((G164&gt;90)*(G164&lt;100),0,IF((G164&gt;70)*(G164&lt;90),-10,-25)))</f>
        <v>25</v>
      </c>
      <c r="J164" s="149">
        <f>IF((F164&gt;0)*(F164&lt;5),10,0)</f>
        <v>10</v>
      </c>
      <c r="K164" s="149">
        <f t="shared" si="15"/>
        <v>10</v>
      </c>
      <c r="L164" s="202">
        <f>IF(SUM(M164:Y164)=SUM(M165:Y165),1,2)</f>
        <v>2</v>
      </c>
      <c r="M164" s="701" t="s">
        <v>20</v>
      </c>
      <c r="N164" s="640">
        <v>126</v>
      </c>
      <c r="O164" s="688">
        <v>7.05</v>
      </c>
      <c r="P164" s="408"/>
      <c r="Q164" s="408"/>
      <c r="R164" s="385"/>
      <c r="S164" s="385"/>
      <c r="T164" s="385"/>
      <c r="U164" s="385"/>
      <c r="V164" s="385"/>
      <c r="W164" s="385"/>
      <c r="X164" s="385"/>
    </row>
    <row r="165" spans="1:28" ht="48" thickBot="1">
      <c r="A165" s="289"/>
      <c r="B165" s="823"/>
      <c r="C165" s="156" t="s">
        <v>372</v>
      </c>
      <c r="D165" s="156">
        <v>921.63199999999995</v>
      </c>
      <c r="E165" s="156">
        <v>902.81899999999996</v>
      </c>
      <c r="F165" s="136"/>
      <c r="G165" s="136"/>
      <c r="H165" s="137"/>
      <c r="I165" s="138"/>
      <c r="J165" s="138"/>
      <c r="K165" s="138"/>
      <c r="L165" s="139"/>
      <c r="M165" s="437" t="s">
        <v>22</v>
      </c>
      <c r="N165" s="657">
        <v>0</v>
      </c>
      <c r="O165" s="689">
        <v>7.0510000000000002</v>
      </c>
      <c r="P165" s="408"/>
      <c r="Q165" s="408"/>
      <c r="R165" s="385"/>
      <c r="S165" s="385"/>
      <c r="T165" s="385"/>
      <c r="U165" s="385"/>
      <c r="V165" s="385"/>
      <c r="W165" s="385"/>
      <c r="X165" s="385"/>
    </row>
    <row r="166" spans="1:28" ht="31.5">
      <c r="A166" s="289"/>
      <c r="B166" s="823"/>
      <c r="C166" s="278" t="s">
        <v>371</v>
      </c>
      <c r="D166" s="278">
        <v>15.074999999999999</v>
      </c>
      <c r="E166" s="278">
        <v>15.074999999999999</v>
      </c>
      <c r="F166" s="136"/>
      <c r="G166" s="136"/>
      <c r="H166" s="137"/>
      <c r="I166" s="138"/>
      <c r="J166" s="138"/>
      <c r="K166" s="138"/>
      <c r="L166" s="139"/>
      <c r="M166" s="438"/>
      <c r="N166" s="408"/>
      <c r="O166" s="425"/>
      <c r="P166" s="408"/>
      <c r="Q166" s="408"/>
      <c r="R166" s="385"/>
      <c r="S166" s="385"/>
      <c r="T166" s="385"/>
      <c r="U166" s="385"/>
      <c r="V166" s="385"/>
      <c r="W166" s="385"/>
      <c r="X166" s="385"/>
    </row>
    <row r="167" spans="1:28" ht="16.5">
      <c r="A167" s="289"/>
      <c r="B167" s="823"/>
      <c r="C167" s="156" t="s">
        <v>21</v>
      </c>
      <c r="D167" s="157">
        <v>4200.4290000000001</v>
      </c>
      <c r="E167" s="157">
        <v>4175.4129999999996</v>
      </c>
      <c r="F167" s="136"/>
      <c r="G167" s="136"/>
      <c r="H167" s="137"/>
      <c r="I167" s="138"/>
      <c r="J167" s="138"/>
      <c r="K167" s="138"/>
      <c r="L167" s="139"/>
      <c r="M167" s="385"/>
      <c r="N167" s="363"/>
      <c r="O167" s="362"/>
      <c r="P167" s="385"/>
      <c r="Q167" s="385"/>
      <c r="R167" s="385"/>
      <c r="S167" s="385"/>
      <c r="T167" s="385"/>
      <c r="U167" s="385"/>
      <c r="V167" s="385"/>
      <c r="W167" s="385"/>
      <c r="X167" s="385"/>
    </row>
    <row r="168" spans="1:28" ht="31.5">
      <c r="A168" s="289"/>
      <c r="B168" s="823"/>
      <c r="C168" s="160" t="s">
        <v>74</v>
      </c>
      <c r="D168" s="157">
        <v>3350.085</v>
      </c>
      <c r="E168" s="157">
        <v>3350.085</v>
      </c>
      <c r="F168" s="136"/>
      <c r="G168" s="136"/>
      <c r="H168" s="137"/>
      <c r="I168" s="138"/>
      <c r="J168" s="138"/>
      <c r="K168" s="138"/>
      <c r="L168" s="139"/>
      <c r="M168" s="385"/>
      <c r="N168" s="363"/>
      <c r="O168" s="362"/>
      <c r="P168" s="385"/>
      <c r="Q168" s="385"/>
      <c r="R168" s="385"/>
      <c r="S168" s="385"/>
      <c r="T168" s="385"/>
      <c r="U168" s="385"/>
      <c r="V168" s="385"/>
      <c r="W168" s="385"/>
      <c r="X168" s="385"/>
    </row>
    <row r="169" spans="1:28" ht="32.25" thickBot="1">
      <c r="A169" s="289"/>
      <c r="B169" s="823"/>
      <c r="C169" s="156" t="s">
        <v>73</v>
      </c>
      <c r="D169" s="157">
        <v>15251.063</v>
      </c>
      <c r="E169" s="157">
        <v>14918.713</v>
      </c>
      <c r="F169" s="136"/>
      <c r="G169" s="136"/>
      <c r="H169" s="137"/>
      <c r="I169" s="138"/>
      <c r="J169" s="138"/>
      <c r="K169" s="138"/>
      <c r="L169" s="139"/>
      <c r="M169" s="385"/>
      <c r="N169" s="363"/>
      <c r="O169" s="362"/>
      <c r="P169" s="385"/>
      <c r="Q169" s="385"/>
      <c r="R169" s="385"/>
      <c r="S169" s="385"/>
      <c r="T169" s="385"/>
      <c r="U169" s="385"/>
      <c r="V169" s="385"/>
      <c r="W169" s="385"/>
      <c r="X169" s="385"/>
    </row>
    <row r="170" spans="1:28" ht="94.5" customHeight="1" thickBot="1">
      <c r="A170" s="286">
        <v>11</v>
      </c>
      <c r="B170" s="806" t="s">
        <v>297</v>
      </c>
      <c r="C170" s="134" t="s">
        <v>14</v>
      </c>
      <c r="D170" s="566">
        <f t="shared" ref="D170:E172" si="17">D173+D176+D179</f>
        <v>35363.800000000003</v>
      </c>
      <c r="E170" s="566">
        <f t="shared" si="17"/>
        <v>35304.400000000001</v>
      </c>
      <c r="F170" s="136">
        <f t="shared" si="14"/>
        <v>0.99832031625560602</v>
      </c>
      <c r="G170" s="136">
        <f>E170/D170*100</f>
        <v>99.832031625560603</v>
      </c>
      <c r="H170" s="470">
        <f>(H173*E173+H176*E176+H179*E179)/E170</f>
        <v>80.07500481526381</v>
      </c>
      <c r="I170" s="138"/>
      <c r="J170" s="138"/>
      <c r="K170" s="138"/>
      <c r="L170" s="139">
        <f>IF(SUM(N172:Y172)=SUM(N173:N173:Y173),1,IF(SUM(N172:Y172)&lt;SUM(N173:Y173),1,2))</f>
        <v>1</v>
      </c>
      <c r="M170" s="368" t="s">
        <v>45</v>
      </c>
      <c r="N170" s="397" t="s">
        <v>298</v>
      </c>
      <c r="O170" s="398" t="s">
        <v>299</v>
      </c>
      <c r="P170" s="398" t="s">
        <v>300</v>
      </c>
      <c r="Q170" s="398" t="s">
        <v>301</v>
      </c>
      <c r="R170" s="398" t="s">
        <v>302</v>
      </c>
      <c r="S170" s="398" t="s">
        <v>303</v>
      </c>
      <c r="T170" s="399" t="s">
        <v>304</v>
      </c>
      <c r="U170" s="385"/>
      <c r="V170" s="385"/>
      <c r="W170" s="385"/>
      <c r="X170" s="385"/>
    </row>
    <row r="171" spans="1:28" ht="17.25" thickBot="1">
      <c r="A171" s="286"/>
      <c r="B171" s="806"/>
      <c r="C171" s="134" t="s">
        <v>19</v>
      </c>
      <c r="D171" s="134">
        <f t="shared" si="17"/>
        <v>34266.699999999997</v>
      </c>
      <c r="E171" s="134">
        <f t="shared" si="17"/>
        <v>34219.799999999996</v>
      </c>
      <c r="F171" s="136"/>
      <c r="G171" s="136"/>
      <c r="H171" s="137"/>
      <c r="I171" s="138"/>
      <c r="J171" s="138"/>
      <c r="K171" s="138"/>
      <c r="L171" s="139"/>
      <c r="M171" s="374" t="s">
        <v>46</v>
      </c>
      <c r="N171" s="694" t="s">
        <v>305</v>
      </c>
      <c r="O171" s="588" t="s">
        <v>117</v>
      </c>
      <c r="P171" s="588" t="s">
        <v>117</v>
      </c>
      <c r="Q171" s="588" t="s">
        <v>50</v>
      </c>
      <c r="R171" s="588" t="s">
        <v>306</v>
      </c>
      <c r="S171" s="588" t="s">
        <v>306</v>
      </c>
      <c r="T171" s="589" t="s">
        <v>117</v>
      </c>
      <c r="U171" s="385"/>
      <c r="V171" s="385"/>
      <c r="W171" s="385"/>
      <c r="X171" s="385"/>
    </row>
    <row r="172" spans="1:28" ht="32.25" thickBot="1">
      <c r="A172" s="286"/>
      <c r="B172" s="806"/>
      <c r="C172" s="134" t="s">
        <v>21</v>
      </c>
      <c r="D172" s="134">
        <f t="shared" si="17"/>
        <v>1097.0999999999999</v>
      </c>
      <c r="E172" s="134">
        <f t="shared" si="17"/>
        <v>1084.5999999999999</v>
      </c>
      <c r="F172" s="136"/>
      <c r="G172" s="167"/>
      <c r="H172" s="168"/>
      <c r="I172" s="138"/>
      <c r="J172" s="169"/>
      <c r="K172" s="169"/>
      <c r="L172" s="139"/>
      <c r="M172" s="458" t="s">
        <v>20</v>
      </c>
      <c r="N172" s="685">
        <v>4</v>
      </c>
      <c r="O172" s="394">
        <v>100</v>
      </c>
      <c r="P172" s="394">
        <v>100</v>
      </c>
      <c r="Q172" s="394">
        <v>46</v>
      </c>
      <c r="R172" s="394">
        <v>16.78</v>
      </c>
      <c r="S172" s="394">
        <v>2.33</v>
      </c>
      <c r="T172" s="690">
        <v>100</v>
      </c>
      <c r="U172" s="385"/>
      <c r="V172" s="385"/>
      <c r="W172" s="385"/>
      <c r="X172" s="385"/>
    </row>
    <row r="173" spans="1:28" ht="32.25" customHeight="1" thickBot="1">
      <c r="A173" s="289" t="s">
        <v>132</v>
      </c>
      <c r="B173" s="801" t="s">
        <v>307</v>
      </c>
      <c r="C173" s="194" t="s">
        <v>14</v>
      </c>
      <c r="D173" s="194">
        <f>D174+D175</f>
        <v>264.8</v>
      </c>
      <c r="E173" s="194">
        <f>E174</f>
        <v>264.8</v>
      </c>
      <c r="F173" s="136">
        <f t="shared" si="14"/>
        <v>1</v>
      </c>
      <c r="G173" s="167">
        <f>E173/D173*100</f>
        <v>100</v>
      </c>
      <c r="H173" s="168">
        <f>I173+J173+K173</f>
        <v>90</v>
      </c>
      <c r="I173" s="138">
        <f>IF(G173=100,25,IF((G173&gt;90)*(G173&lt;100),0,IF((G173&gt;70)*(G173&lt;90),-10,-25)))</f>
        <v>25</v>
      </c>
      <c r="J173" s="169">
        <f>IF((F173&gt;0)*(F173&lt;5),10,0)</f>
        <v>10</v>
      </c>
      <c r="K173" s="169">
        <f t="shared" si="15"/>
        <v>55</v>
      </c>
      <c r="L173" s="139">
        <f>IF(SUM(M175:Y175)=SUM(M174:Y174),1,2)</f>
        <v>1</v>
      </c>
      <c r="M173" s="458" t="s">
        <v>22</v>
      </c>
      <c r="N173" s="685">
        <v>4</v>
      </c>
      <c r="O173" s="394">
        <v>100</v>
      </c>
      <c r="P173" s="394">
        <v>100</v>
      </c>
      <c r="Q173" s="394">
        <v>46</v>
      </c>
      <c r="R173" s="394">
        <v>16.78</v>
      </c>
      <c r="S173" s="394">
        <v>2.33</v>
      </c>
      <c r="T173" s="690">
        <v>100</v>
      </c>
      <c r="U173" s="385"/>
      <c r="V173" s="385"/>
      <c r="W173" s="385"/>
      <c r="X173" s="385"/>
    </row>
    <row r="174" spans="1:28" ht="17.25" thickBot="1">
      <c r="A174" s="289"/>
      <c r="B174" s="818"/>
      <c r="C174" s="194" t="s">
        <v>19</v>
      </c>
      <c r="D174" s="194">
        <v>264.8</v>
      </c>
      <c r="E174" s="275">
        <v>264.8</v>
      </c>
      <c r="F174" s="136"/>
      <c r="G174" s="136"/>
      <c r="H174" s="137"/>
      <c r="I174" s="138"/>
      <c r="J174" s="138"/>
      <c r="K174" s="138"/>
      <c r="L174" s="139"/>
      <c r="M174" s="458" t="s">
        <v>20</v>
      </c>
      <c r="N174" s="685">
        <v>4</v>
      </c>
      <c r="O174" s="434"/>
      <c r="P174" s="691"/>
      <c r="Q174" s="691"/>
      <c r="R174" s="691"/>
      <c r="S174" s="691"/>
      <c r="T174" s="692"/>
      <c r="U174" s="385"/>
      <c r="V174" s="385"/>
      <c r="W174" s="385"/>
      <c r="X174" s="385"/>
    </row>
    <row r="175" spans="1:28" ht="17.25" thickBot="1">
      <c r="A175" s="289"/>
      <c r="B175" s="800"/>
      <c r="C175" s="194" t="s">
        <v>21</v>
      </c>
      <c r="D175" s="194">
        <v>0</v>
      </c>
      <c r="E175" s="194">
        <v>0</v>
      </c>
      <c r="F175" s="136"/>
      <c r="G175" s="136"/>
      <c r="H175" s="137"/>
      <c r="I175" s="138"/>
      <c r="J175" s="138"/>
      <c r="K175" s="138"/>
      <c r="L175" s="139"/>
      <c r="M175" s="458" t="s">
        <v>22</v>
      </c>
      <c r="N175" s="685">
        <v>4</v>
      </c>
      <c r="O175" s="434"/>
      <c r="P175" s="691"/>
      <c r="Q175" s="691"/>
      <c r="R175" s="691"/>
      <c r="S175" s="691"/>
      <c r="T175" s="692"/>
      <c r="U175" s="385"/>
      <c r="V175" s="385"/>
      <c r="W175" s="385"/>
      <c r="X175" s="385"/>
    </row>
    <row r="176" spans="1:28" ht="17.25" thickBot="1">
      <c r="A176" s="289" t="s">
        <v>134</v>
      </c>
      <c r="B176" s="801" t="s">
        <v>308</v>
      </c>
      <c r="C176" s="194" t="s">
        <v>14</v>
      </c>
      <c r="D176" s="194">
        <f>D177+D178</f>
        <v>33089.5</v>
      </c>
      <c r="E176" s="194">
        <f>E177+E178</f>
        <v>33032.400000000001</v>
      </c>
      <c r="F176" s="235">
        <v>1</v>
      </c>
      <c r="G176" s="167">
        <v>100</v>
      </c>
      <c r="H176" s="168">
        <f>J176+K176</f>
        <v>80</v>
      </c>
      <c r="I176" s="138">
        <f>IF(G176=100,25,IF((G176&gt;90)*(G176&lt;100),0,IF((G176&gt;70)*(G176&lt;90),-10,-25)))</f>
        <v>25</v>
      </c>
      <c r="J176" s="169">
        <f>IF((F176&gt;0)*(F176&lt;5),20,0)</f>
        <v>20</v>
      </c>
      <c r="K176" s="169">
        <f>IF(L176=1,60,30)</f>
        <v>60</v>
      </c>
      <c r="L176" s="139">
        <f>IF(SUM(M177:Y177)=SUM(M176:Y176),1,2)</f>
        <v>1</v>
      </c>
      <c r="M176" s="458" t="s">
        <v>20</v>
      </c>
      <c r="N176" s="447"/>
      <c r="O176" s="394">
        <v>100</v>
      </c>
      <c r="P176" s="394">
        <v>100</v>
      </c>
      <c r="Q176" s="394">
        <v>46</v>
      </c>
      <c r="R176" s="394">
        <v>16.78</v>
      </c>
      <c r="S176" s="394">
        <v>2.33</v>
      </c>
      <c r="T176" s="690">
        <v>100</v>
      </c>
      <c r="U176" s="385"/>
      <c r="V176" s="385"/>
      <c r="W176" s="385"/>
      <c r="X176" s="385"/>
    </row>
    <row r="177" spans="1:24" ht="42" customHeight="1" thickBot="1">
      <c r="A177" s="289"/>
      <c r="B177" s="818"/>
      <c r="C177" s="194" t="s">
        <v>19</v>
      </c>
      <c r="D177" s="157">
        <v>31992.400000000001</v>
      </c>
      <c r="E177" s="157">
        <v>31947.8</v>
      </c>
      <c r="F177" s="136"/>
      <c r="G177" s="167"/>
      <c r="H177" s="168"/>
      <c r="I177" s="138"/>
      <c r="J177" s="169"/>
      <c r="K177" s="169"/>
      <c r="L177" s="139"/>
      <c r="M177" s="458" t="s">
        <v>22</v>
      </c>
      <c r="N177" s="693"/>
      <c r="O177" s="646">
        <v>100</v>
      </c>
      <c r="P177" s="646">
        <v>100</v>
      </c>
      <c r="Q177" s="646">
        <v>46</v>
      </c>
      <c r="R177" s="646">
        <v>16.78</v>
      </c>
      <c r="S177" s="646">
        <v>2.33</v>
      </c>
      <c r="T177" s="647">
        <v>100</v>
      </c>
      <c r="U177" s="385"/>
      <c r="V177" s="385"/>
      <c r="W177" s="385"/>
      <c r="X177" s="385"/>
    </row>
    <row r="178" spans="1:24" ht="49.5" customHeight="1" thickBot="1">
      <c r="A178" s="289"/>
      <c r="B178" s="800"/>
      <c r="C178" s="194" t="s">
        <v>21</v>
      </c>
      <c r="D178" s="157">
        <v>1097.0999999999999</v>
      </c>
      <c r="E178" s="157">
        <v>1084.5999999999999</v>
      </c>
      <c r="F178" s="136"/>
      <c r="G178" s="167"/>
      <c r="H178" s="168"/>
      <c r="I178" s="138"/>
      <c r="J178" s="169"/>
      <c r="K178" s="169"/>
      <c r="L178" s="139"/>
      <c r="M178" s="422" t="s">
        <v>15</v>
      </c>
      <c r="N178" s="409" t="s">
        <v>309</v>
      </c>
      <c r="O178" s="362"/>
      <c r="P178" s="385"/>
      <c r="Q178" s="385"/>
      <c r="R178" s="385"/>
      <c r="S178" s="385"/>
      <c r="T178" s="385"/>
      <c r="U178" s="385"/>
      <c r="V178" s="385"/>
      <c r="W178" s="385"/>
      <c r="X178" s="385"/>
    </row>
    <row r="179" spans="1:24" ht="32.25" customHeight="1" thickBot="1">
      <c r="A179" s="289" t="s">
        <v>136</v>
      </c>
      <c r="B179" s="807" t="s">
        <v>310</v>
      </c>
      <c r="C179" s="194" t="s">
        <v>14</v>
      </c>
      <c r="D179" s="194">
        <f>D180+D181</f>
        <v>2009.5</v>
      </c>
      <c r="E179" s="194">
        <f>E180+E181</f>
        <v>2007.2</v>
      </c>
      <c r="F179" s="136">
        <f t="shared" si="14"/>
        <v>0.99885543667579002</v>
      </c>
      <c r="G179" s="167">
        <v>100</v>
      </c>
      <c r="H179" s="168">
        <f>J179+K179</f>
        <v>80</v>
      </c>
      <c r="I179" s="138">
        <f>IF(G179=100,25,IF((G179&gt;90)*(G179&lt;100),0,IF((G179&gt;70)*(G179&lt;90),-10,-25)))</f>
        <v>25</v>
      </c>
      <c r="J179" s="169">
        <f>IF((F179&gt;0)*(F179&lt;5),20,0)</f>
        <v>20</v>
      </c>
      <c r="K179" s="169">
        <f>IF(L179=1,60,30)</f>
        <v>60</v>
      </c>
      <c r="L179" s="139">
        <f>IF(SUM(M180:Y180)=SUM(M179:Y179),1,2)</f>
        <v>1</v>
      </c>
      <c r="M179" s="456" t="s">
        <v>20</v>
      </c>
      <c r="N179" s="673">
        <v>16</v>
      </c>
      <c r="O179" s="362"/>
      <c r="P179" s="385"/>
      <c r="Q179" s="385"/>
      <c r="R179" s="385"/>
      <c r="S179" s="385"/>
      <c r="T179" s="385"/>
      <c r="U179" s="385"/>
      <c r="V179" s="385"/>
      <c r="W179" s="385"/>
      <c r="X179" s="385"/>
    </row>
    <row r="180" spans="1:24" ht="38.25" customHeight="1" thickBot="1">
      <c r="A180" s="289"/>
      <c r="B180" s="807"/>
      <c r="C180" s="194" t="s">
        <v>19</v>
      </c>
      <c r="D180" s="157">
        <v>2009.5</v>
      </c>
      <c r="E180" s="157">
        <v>2007.2</v>
      </c>
      <c r="F180" s="136"/>
      <c r="G180" s="167"/>
      <c r="H180" s="168"/>
      <c r="I180" s="138"/>
      <c r="J180" s="169"/>
      <c r="K180" s="169"/>
      <c r="L180" s="139"/>
      <c r="M180" s="457" t="s">
        <v>22</v>
      </c>
      <c r="N180" s="695">
        <v>16</v>
      </c>
      <c r="O180" s="362"/>
      <c r="P180" s="385"/>
      <c r="Q180" s="385"/>
      <c r="R180" s="385"/>
      <c r="S180" s="385"/>
      <c r="T180" s="385"/>
      <c r="U180" s="385"/>
      <c r="V180" s="385"/>
      <c r="W180" s="385"/>
      <c r="X180" s="385"/>
    </row>
    <row r="181" spans="1:24" ht="17.25" thickBot="1">
      <c r="A181" s="289"/>
      <c r="B181" s="807"/>
      <c r="C181" s="194" t="s">
        <v>21</v>
      </c>
      <c r="D181" s="194">
        <v>0</v>
      </c>
      <c r="E181" s="194">
        <v>0</v>
      </c>
      <c r="F181" s="136"/>
      <c r="G181" s="167"/>
      <c r="H181" s="168"/>
      <c r="I181" s="138"/>
      <c r="J181" s="169"/>
      <c r="K181" s="169"/>
      <c r="L181" s="139"/>
      <c r="M181" s="385"/>
      <c r="N181" s="363"/>
      <c r="O181" s="362"/>
      <c r="P181" s="385"/>
      <c r="Q181" s="385"/>
      <c r="R181" s="385"/>
      <c r="S181" s="385"/>
      <c r="T181" s="385"/>
      <c r="U181" s="385"/>
      <c r="V181" s="385"/>
      <c r="W181" s="385"/>
      <c r="X181" s="385"/>
    </row>
    <row r="182" spans="1:24" ht="81" customHeight="1" thickBot="1">
      <c r="A182" s="289">
        <v>12</v>
      </c>
      <c r="B182" s="806" t="s">
        <v>311</v>
      </c>
      <c r="C182" s="134" t="s">
        <v>14</v>
      </c>
      <c r="D182" s="567">
        <f>D184</f>
        <v>13254.2</v>
      </c>
      <c r="E182" s="567">
        <f>E184</f>
        <v>13254.2</v>
      </c>
      <c r="F182" s="136">
        <f t="shared" si="14"/>
        <v>1</v>
      </c>
      <c r="G182" s="136">
        <f>E182/D182*100</f>
        <v>100</v>
      </c>
      <c r="H182" s="137">
        <f>E184*H184/E182</f>
        <v>80</v>
      </c>
      <c r="I182" s="138"/>
      <c r="J182" s="138"/>
      <c r="K182" s="138"/>
      <c r="L182" s="139">
        <f>IF(SUM(M183:Y183)=SUM(M184:Y184),1,2)</f>
        <v>1</v>
      </c>
      <c r="M182" s="368" t="s">
        <v>15</v>
      </c>
      <c r="N182" s="397" t="s">
        <v>312</v>
      </c>
      <c r="O182" s="399" t="s">
        <v>313</v>
      </c>
      <c r="P182" s="385"/>
      <c r="Q182" s="385"/>
      <c r="R182" s="385"/>
      <c r="S182" s="385"/>
      <c r="T182" s="385"/>
      <c r="U182" s="385"/>
      <c r="V182" s="385"/>
      <c r="W182" s="385"/>
      <c r="X182" s="385"/>
    </row>
    <row r="183" spans="1:24" ht="28.5" customHeight="1">
      <c r="A183" s="289"/>
      <c r="B183" s="806"/>
      <c r="C183" s="134" t="s">
        <v>19</v>
      </c>
      <c r="D183" s="236">
        <f>D185</f>
        <v>13254.2</v>
      </c>
      <c r="E183" s="236">
        <f>E185</f>
        <v>13254.2</v>
      </c>
      <c r="F183" s="136"/>
      <c r="G183" s="136"/>
      <c r="H183" s="137"/>
      <c r="I183" s="138"/>
      <c r="J183" s="138"/>
      <c r="K183" s="138"/>
      <c r="L183" s="139"/>
      <c r="M183" s="459" t="s">
        <v>20</v>
      </c>
      <c r="N183" s="651">
        <v>100</v>
      </c>
      <c r="O183" s="650">
        <v>100</v>
      </c>
      <c r="P183" s="385"/>
      <c r="Q183" s="385"/>
      <c r="R183" s="385"/>
      <c r="S183" s="385"/>
      <c r="T183" s="385"/>
      <c r="U183" s="385"/>
      <c r="V183" s="385"/>
      <c r="W183" s="385"/>
      <c r="X183" s="385"/>
    </row>
    <row r="184" spans="1:24" ht="39.75" customHeight="1" thickBot="1">
      <c r="A184" s="289" t="s">
        <v>314</v>
      </c>
      <c r="B184" s="807" t="s">
        <v>315</v>
      </c>
      <c r="C184" s="194" t="s">
        <v>14</v>
      </c>
      <c r="D184" s="198">
        <f>D185</f>
        <v>13254.2</v>
      </c>
      <c r="E184" s="198">
        <f>E185</f>
        <v>13254.2</v>
      </c>
      <c r="F184" s="136">
        <f>E184/D184*100%</f>
        <v>1</v>
      </c>
      <c r="G184" s="136">
        <f t="shared" ref="G184" si="18">E184/D184*100</f>
        <v>100</v>
      </c>
      <c r="H184" s="137">
        <f>J184+K184</f>
        <v>80</v>
      </c>
      <c r="I184" s="138">
        <f>IF(G184=100,25,IF((G184&gt;90)*(G184&lt;100),0,IF((G184&gt;70)*(G184&lt;90),-10,-25)))</f>
        <v>25</v>
      </c>
      <c r="J184" s="138">
        <f>IF((F184&gt;0)*(F184&lt;5),20,0)</f>
        <v>20</v>
      </c>
      <c r="K184" s="138">
        <f>IF(L184=1,60,30)</f>
        <v>60</v>
      </c>
      <c r="L184" s="139">
        <f>IF(SUM(M183:Y183)=SUM(M184:Y184),1,2)</f>
        <v>1</v>
      </c>
      <c r="M184" s="432" t="s">
        <v>22</v>
      </c>
      <c r="N184" s="681">
        <v>100</v>
      </c>
      <c r="O184" s="647">
        <v>100</v>
      </c>
      <c r="P184" s="385"/>
      <c r="Q184" s="385"/>
      <c r="R184" s="385"/>
      <c r="S184" s="385"/>
      <c r="T184" s="385"/>
      <c r="U184" s="385"/>
      <c r="V184" s="385"/>
      <c r="W184" s="385"/>
      <c r="X184" s="385"/>
    </row>
    <row r="185" spans="1:24" ht="43.5" customHeight="1" thickBot="1">
      <c r="A185" s="290"/>
      <c r="B185" s="801"/>
      <c r="C185" s="201" t="s">
        <v>19</v>
      </c>
      <c r="D185" s="237">
        <v>13254.2</v>
      </c>
      <c r="E185" s="238">
        <v>13254.2</v>
      </c>
      <c r="F185" s="161"/>
      <c r="G185" s="161"/>
      <c r="H185" s="234"/>
      <c r="I185" s="164"/>
      <c r="J185" s="164"/>
      <c r="K185" s="164"/>
      <c r="L185" s="166"/>
      <c r="M185" s="385"/>
      <c r="N185" s="363"/>
      <c r="O185" s="362"/>
      <c r="P185" s="385"/>
      <c r="Q185" s="385"/>
      <c r="R185" s="385"/>
      <c r="S185" s="385"/>
      <c r="T185" s="385"/>
      <c r="U185" s="385"/>
      <c r="V185" s="385"/>
      <c r="W185" s="385"/>
      <c r="X185" s="385"/>
    </row>
    <row r="186" spans="1:24" ht="43.5" customHeight="1" thickBot="1">
      <c r="A186" s="304">
        <v>13</v>
      </c>
      <c r="B186" s="798" t="s">
        <v>316</v>
      </c>
      <c r="C186" s="129" t="s">
        <v>14</v>
      </c>
      <c r="D186" s="129">
        <f>D190</f>
        <v>916.4</v>
      </c>
      <c r="E186" s="129">
        <f>E188+E190</f>
        <v>916.4</v>
      </c>
      <c r="F186" s="131">
        <f t="shared" si="14"/>
        <v>1</v>
      </c>
      <c r="G186" s="131">
        <f>E186/D186*100</f>
        <v>100</v>
      </c>
      <c r="H186" s="462">
        <f>E190*H190/E186</f>
        <v>80</v>
      </c>
      <c r="I186" s="132"/>
      <c r="J186" s="132"/>
      <c r="K186" s="132"/>
      <c r="L186" s="133">
        <f>IF(O187=P187,1,2)</f>
        <v>1</v>
      </c>
      <c r="M186" s="429" t="s">
        <v>45</v>
      </c>
      <c r="N186" s="398" t="s">
        <v>46</v>
      </c>
      <c r="O186" s="427" t="s">
        <v>20</v>
      </c>
      <c r="P186" s="428" t="s">
        <v>22</v>
      </c>
      <c r="Q186" s="385"/>
      <c r="R186" s="385"/>
      <c r="S186" s="385"/>
      <c r="T186" s="385"/>
      <c r="U186" s="385"/>
      <c r="V186" s="385"/>
      <c r="W186" s="385"/>
      <c r="X186" s="385"/>
    </row>
    <row r="187" spans="1:24" ht="128.25" thickBot="1">
      <c r="A187" s="305"/>
      <c r="B187" s="799"/>
      <c r="C187" s="140" t="s">
        <v>19</v>
      </c>
      <c r="D187" s="233">
        <f>D189+D191</f>
        <v>916.4</v>
      </c>
      <c r="E187" s="233">
        <f>E189+E191</f>
        <v>916.4</v>
      </c>
      <c r="F187" s="161"/>
      <c r="G187" s="161"/>
      <c r="H187" s="234"/>
      <c r="I187" s="164"/>
      <c r="J187" s="164"/>
      <c r="K187" s="164"/>
      <c r="L187" s="144"/>
      <c r="M187" s="460" t="s">
        <v>317</v>
      </c>
      <c r="N187" s="384" t="s">
        <v>117</v>
      </c>
      <c r="O187" s="554">
        <v>0</v>
      </c>
      <c r="P187" s="658">
        <v>0</v>
      </c>
      <c r="Q187" s="385"/>
      <c r="R187" s="385"/>
      <c r="S187" s="385"/>
      <c r="T187" s="385"/>
      <c r="U187" s="385"/>
      <c r="V187" s="385"/>
      <c r="W187" s="385"/>
      <c r="X187" s="385"/>
    </row>
    <row r="188" spans="1:24" ht="37.5" customHeight="1" thickBot="1">
      <c r="A188" s="288" t="s">
        <v>318</v>
      </c>
      <c r="B188" s="808" t="s">
        <v>319</v>
      </c>
      <c r="C188" s="239" t="s">
        <v>14</v>
      </c>
      <c r="D188" s="811" t="s">
        <v>175</v>
      </c>
      <c r="E188" s="812"/>
      <c r="F188" s="812"/>
      <c r="G188" s="812"/>
      <c r="H188" s="813"/>
      <c r="I188" s="240"/>
      <c r="J188" s="240"/>
      <c r="K188" s="240"/>
      <c r="L188" s="555">
        <f>IF(O189=P189,1,2)</f>
        <v>1</v>
      </c>
      <c r="M188" s="429" t="s">
        <v>45</v>
      </c>
      <c r="N188" s="398" t="s">
        <v>46</v>
      </c>
      <c r="O188" s="427" t="s">
        <v>20</v>
      </c>
      <c r="P188" s="428" t="s">
        <v>22</v>
      </c>
      <c r="Q188" s="385"/>
      <c r="R188" s="385"/>
      <c r="S188" s="385"/>
      <c r="T188" s="385"/>
      <c r="U188" s="385"/>
      <c r="V188" s="385"/>
      <c r="W188" s="385"/>
      <c r="X188" s="385"/>
    </row>
    <row r="189" spans="1:24" ht="64.5" thickBot="1">
      <c r="A189" s="289"/>
      <c r="B189" s="809"/>
      <c r="C189" s="179" t="s">
        <v>19</v>
      </c>
      <c r="D189" s="819"/>
      <c r="E189" s="820"/>
      <c r="F189" s="820"/>
      <c r="G189" s="820"/>
      <c r="H189" s="821"/>
      <c r="I189" s="240"/>
      <c r="J189" s="240"/>
      <c r="K189" s="240"/>
      <c r="L189" s="556"/>
      <c r="M189" s="460" t="s">
        <v>320</v>
      </c>
      <c r="N189" s="376" t="s">
        <v>122</v>
      </c>
      <c r="O189" s="554">
        <v>0</v>
      </c>
      <c r="P189" s="658">
        <v>0</v>
      </c>
      <c r="Q189" s="385"/>
      <c r="R189" s="385"/>
      <c r="S189" s="385"/>
      <c r="T189" s="385"/>
      <c r="U189" s="385"/>
      <c r="V189" s="385"/>
      <c r="W189" s="385"/>
      <c r="X189" s="385"/>
    </row>
    <row r="190" spans="1:24" ht="36.75" customHeight="1" thickBot="1">
      <c r="A190" s="289" t="s">
        <v>321</v>
      </c>
      <c r="B190" s="807" t="s">
        <v>322</v>
      </c>
      <c r="C190" s="194" t="s">
        <v>14</v>
      </c>
      <c r="D190" s="241">
        <f>D191</f>
        <v>916.4</v>
      </c>
      <c r="E190" s="241">
        <f>E191</f>
        <v>916.4</v>
      </c>
      <c r="F190" s="136">
        <f t="shared" si="14"/>
        <v>1</v>
      </c>
      <c r="G190" s="167">
        <f>E190/D190*100</f>
        <v>100</v>
      </c>
      <c r="H190" s="168">
        <f>J190+K190</f>
        <v>80</v>
      </c>
      <c r="I190" s="138">
        <f>IF(G190=100,25,IF((G190&gt;90)*(G190&lt;100),0,IF((G190&gt;70)*(G190&lt;90),-10,-25)))</f>
        <v>25</v>
      </c>
      <c r="J190" s="169">
        <f>IF((F190&gt;0)*(F190&lt;5),20,0)</f>
        <v>20</v>
      </c>
      <c r="K190" s="169">
        <f>IF(L190=1,60,30)</f>
        <v>60</v>
      </c>
      <c r="L190" s="139">
        <f>IF(P191=O191,1,2)</f>
        <v>1</v>
      </c>
      <c r="M190" s="429" t="s">
        <v>45</v>
      </c>
      <c r="N190" s="398" t="s">
        <v>46</v>
      </c>
      <c r="O190" s="427" t="s">
        <v>20</v>
      </c>
      <c r="P190" s="428" t="s">
        <v>22</v>
      </c>
      <c r="Q190" s="385"/>
      <c r="R190" s="385"/>
      <c r="S190" s="385"/>
      <c r="T190" s="385"/>
      <c r="U190" s="385"/>
      <c r="V190" s="385"/>
      <c r="W190" s="385"/>
      <c r="X190" s="385"/>
    </row>
    <row r="191" spans="1:24" ht="49.5" customHeight="1" thickBot="1">
      <c r="A191" s="289"/>
      <c r="B191" s="807"/>
      <c r="C191" s="194" t="s">
        <v>19</v>
      </c>
      <c r="D191" s="241">
        <v>916.4</v>
      </c>
      <c r="E191" s="241">
        <v>916.4</v>
      </c>
      <c r="F191" s="136"/>
      <c r="G191" s="167"/>
      <c r="H191" s="168"/>
      <c r="I191" s="138"/>
      <c r="J191" s="169"/>
      <c r="K191" s="169"/>
      <c r="L191" s="139"/>
      <c r="M191" s="460" t="s">
        <v>323</v>
      </c>
      <c r="N191" s="376" t="s">
        <v>122</v>
      </c>
      <c r="O191" s="554">
        <v>0</v>
      </c>
      <c r="P191" s="658">
        <v>0</v>
      </c>
      <c r="Q191" s="385"/>
      <c r="R191" s="385"/>
      <c r="S191" s="385"/>
      <c r="T191" s="385"/>
      <c r="U191" s="385"/>
      <c r="V191" s="385"/>
      <c r="W191" s="385"/>
      <c r="X191" s="385"/>
    </row>
    <row r="192" spans="1:24" ht="34.5" customHeight="1" thickBot="1">
      <c r="A192" s="289" t="s">
        <v>324</v>
      </c>
      <c r="B192" s="809" t="s">
        <v>124</v>
      </c>
      <c r="C192" s="179" t="s">
        <v>14</v>
      </c>
      <c r="D192" s="811" t="s">
        <v>175</v>
      </c>
      <c r="E192" s="812"/>
      <c r="F192" s="812"/>
      <c r="G192" s="812"/>
      <c r="H192" s="812"/>
      <c r="I192" s="812"/>
      <c r="J192" s="812"/>
      <c r="K192" s="813"/>
      <c r="L192" s="345">
        <f>IF(O193=P193,1,2)</f>
        <v>2</v>
      </c>
      <c r="M192" s="429" t="s">
        <v>45</v>
      </c>
      <c r="N192" s="398" t="s">
        <v>46</v>
      </c>
      <c r="O192" s="427" t="s">
        <v>20</v>
      </c>
      <c r="P192" s="428" t="s">
        <v>22</v>
      </c>
      <c r="Q192" s="385"/>
      <c r="R192" s="385"/>
      <c r="S192" s="385"/>
      <c r="T192" s="385"/>
      <c r="U192" s="385"/>
      <c r="V192" s="385"/>
      <c r="W192" s="385"/>
      <c r="X192" s="385"/>
    </row>
    <row r="193" spans="1:28" ht="141" thickBot="1">
      <c r="A193" s="290"/>
      <c r="B193" s="810"/>
      <c r="C193" s="184" t="s">
        <v>19</v>
      </c>
      <c r="D193" s="814"/>
      <c r="E193" s="815"/>
      <c r="F193" s="815"/>
      <c r="G193" s="815"/>
      <c r="H193" s="815"/>
      <c r="I193" s="815"/>
      <c r="J193" s="815"/>
      <c r="K193" s="816"/>
      <c r="L193" s="557"/>
      <c r="M193" s="461" t="s">
        <v>325</v>
      </c>
      <c r="N193" s="417" t="s">
        <v>117</v>
      </c>
      <c r="O193" s="696">
        <v>90</v>
      </c>
      <c r="P193" s="697">
        <v>91</v>
      </c>
      <c r="Q193" s="385"/>
      <c r="R193" s="385"/>
      <c r="S193" s="385"/>
      <c r="T193" s="385"/>
      <c r="U193" s="385"/>
      <c r="V193" s="385"/>
      <c r="W193" s="385"/>
      <c r="X193" s="385"/>
    </row>
    <row r="194" spans="1:28" ht="64.5" customHeight="1">
      <c r="A194" s="304">
        <v>14</v>
      </c>
      <c r="B194" s="798" t="s">
        <v>326</v>
      </c>
      <c r="C194" s="129" t="s">
        <v>14</v>
      </c>
      <c r="D194" s="129">
        <f>D196</f>
        <v>50</v>
      </c>
      <c r="E194" s="129">
        <f>E196</f>
        <v>50</v>
      </c>
      <c r="F194" s="131">
        <f t="shared" si="14"/>
        <v>1</v>
      </c>
      <c r="G194" s="131">
        <f>E194/D194*100</f>
        <v>100</v>
      </c>
      <c r="H194" s="462">
        <f>E196*H196/E194</f>
        <v>90</v>
      </c>
      <c r="I194" s="132"/>
      <c r="J194" s="132"/>
      <c r="K194" s="132"/>
      <c r="L194" s="133">
        <f>IF(SUM(M195:Y195)=SUM(M196:Y196),1,2)</f>
        <v>1</v>
      </c>
      <c r="M194" s="442" t="s">
        <v>15</v>
      </c>
      <c r="N194" s="423" t="s">
        <v>327</v>
      </c>
      <c r="O194" s="362"/>
      <c r="P194" s="385"/>
      <c r="Q194" s="385"/>
      <c r="R194" s="385"/>
      <c r="S194" s="385"/>
      <c r="T194" s="385"/>
      <c r="U194" s="385"/>
      <c r="V194" s="385"/>
      <c r="W194" s="385"/>
      <c r="X194" s="385"/>
    </row>
    <row r="195" spans="1:28" ht="17.25" thickBot="1">
      <c r="A195" s="305"/>
      <c r="B195" s="799"/>
      <c r="C195" s="140" t="s">
        <v>19</v>
      </c>
      <c r="D195" s="140">
        <f>D197</f>
        <v>50</v>
      </c>
      <c r="E195" s="140">
        <f>E197</f>
        <v>50</v>
      </c>
      <c r="F195" s="141"/>
      <c r="G195" s="141"/>
      <c r="H195" s="142"/>
      <c r="I195" s="143"/>
      <c r="J195" s="143"/>
      <c r="K195" s="143"/>
      <c r="L195" s="144"/>
      <c r="M195" s="444" t="s">
        <v>20</v>
      </c>
      <c r="N195" s="698">
        <v>1</v>
      </c>
      <c r="O195" s="362"/>
      <c r="P195" s="385"/>
      <c r="Q195" s="385"/>
      <c r="R195" s="385"/>
      <c r="S195" s="385"/>
      <c r="T195" s="385"/>
      <c r="U195" s="385"/>
      <c r="V195" s="385"/>
      <c r="W195" s="385"/>
      <c r="X195" s="385"/>
    </row>
    <row r="196" spans="1:28" ht="32.25" customHeight="1" thickBot="1">
      <c r="A196" s="288" t="s">
        <v>328</v>
      </c>
      <c r="B196" s="802" t="s">
        <v>329</v>
      </c>
      <c r="C196" s="178" t="s">
        <v>14</v>
      </c>
      <c r="D196" s="242">
        <f>D197</f>
        <v>50</v>
      </c>
      <c r="E196" s="242">
        <f>E197</f>
        <v>50</v>
      </c>
      <c r="F196" s="146">
        <f t="shared" si="14"/>
        <v>1</v>
      </c>
      <c r="G196" s="243">
        <f>E196/D196*100</f>
        <v>100</v>
      </c>
      <c r="H196" s="244">
        <f>I196+J196+K196</f>
        <v>90</v>
      </c>
      <c r="I196" s="149">
        <f>IF(G196=100,25,IF((G196&gt;90)*(G196&lt;100),0,IF((G196&gt;70)*(G196&lt;90),-10,-25)))</f>
        <v>25</v>
      </c>
      <c r="J196" s="245">
        <f>IF((F196&gt;0)*(F196&lt;5),10,0)</f>
        <v>10</v>
      </c>
      <c r="K196" s="245">
        <f t="shared" si="15"/>
        <v>55</v>
      </c>
      <c r="L196" s="151">
        <f>IF(SUM(M195:Y195)=SUM(M196:Y196),1,2)</f>
        <v>1</v>
      </c>
      <c r="M196" s="432" t="s">
        <v>22</v>
      </c>
      <c r="N196" s="699">
        <v>1</v>
      </c>
      <c r="O196" s="362"/>
      <c r="P196" s="385"/>
      <c r="Q196" s="385"/>
      <c r="R196" s="385"/>
      <c r="S196" s="385"/>
      <c r="T196" s="385"/>
      <c r="U196" s="385"/>
      <c r="V196" s="385"/>
      <c r="W196" s="385"/>
      <c r="X196" s="385"/>
    </row>
    <row r="197" spans="1:28" ht="82.5" customHeight="1" thickBot="1">
      <c r="A197" s="290"/>
      <c r="B197" s="817"/>
      <c r="C197" s="160" t="s">
        <v>19</v>
      </c>
      <c r="D197" s="246">
        <v>50</v>
      </c>
      <c r="E197" s="246">
        <v>50</v>
      </c>
      <c r="F197" s="161"/>
      <c r="G197" s="185"/>
      <c r="H197" s="186"/>
      <c r="I197" s="164"/>
      <c r="J197" s="187"/>
      <c r="K197" s="187"/>
      <c r="L197" s="166"/>
      <c r="M197" s="385"/>
      <c r="N197" s="363"/>
      <c r="O197" s="362"/>
      <c r="P197" s="385"/>
      <c r="Q197" s="385"/>
      <c r="R197" s="385"/>
      <c r="S197" s="385"/>
      <c r="T197" s="385"/>
      <c r="U197" s="385"/>
      <c r="V197" s="385"/>
      <c r="W197" s="385"/>
      <c r="X197" s="385"/>
    </row>
    <row r="198" spans="1:28" ht="64.5" thickBot="1">
      <c r="A198" s="304" t="s">
        <v>485</v>
      </c>
      <c r="B198" s="798" t="s">
        <v>330</v>
      </c>
      <c r="C198" s="129" t="s">
        <v>14</v>
      </c>
      <c r="D198" s="568">
        <f>D199</f>
        <v>2714.79</v>
      </c>
      <c r="E198" s="568">
        <f t="shared" ref="E198:E200" si="19">E199</f>
        <v>2714.79</v>
      </c>
      <c r="F198" s="131">
        <f t="shared" si="14"/>
        <v>1</v>
      </c>
      <c r="G198" s="131">
        <f>E198/D198*100</f>
        <v>100</v>
      </c>
      <c r="H198" s="462">
        <f>E200*H200/E198</f>
        <v>90</v>
      </c>
      <c r="I198" s="132"/>
      <c r="J198" s="132"/>
      <c r="K198" s="132"/>
      <c r="L198" s="133">
        <f>IF(SUM(M199:Y199)=SUM(M200:Y200),1,2)</f>
        <v>1</v>
      </c>
      <c r="M198" s="442" t="s">
        <v>15</v>
      </c>
      <c r="N198" s="429" t="s">
        <v>331</v>
      </c>
      <c r="O198" s="398" t="s">
        <v>332</v>
      </c>
      <c r="P198" s="399" t="s">
        <v>333</v>
      </c>
      <c r="Q198" s="385"/>
      <c r="R198" s="385"/>
      <c r="S198" s="385"/>
      <c r="T198" s="385"/>
      <c r="U198" s="385"/>
      <c r="V198" s="385"/>
      <c r="W198" s="385"/>
      <c r="X198" s="385"/>
    </row>
    <row r="199" spans="1:28" ht="42" customHeight="1" thickBot="1">
      <c r="A199" s="313"/>
      <c r="B199" s="799"/>
      <c r="C199" s="140" t="s">
        <v>19</v>
      </c>
      <c r="D199" s="248">
        <f>D200</f>
        <v>2714.79</v>
      </c>
      <c r="E199" s="247">
        <f t="shared" si="19"/>
        <v>2714.79</v>
      </c>
      <c r="F199" s="141"/>
      <c r="G199" s="141"/>
      <c r="H199" s="142"/>
      <c r="I199" s="143"/>
      <c r="J199" s="143"/>
      <c r="K199" s="143"/>
      <c r="L199" s="144"/>
      <c r="M199" s="444" t="s">
        <v>20</v>
      </c>
      <c r="N199" s="663">
        <v>21056</v>
      </c>
      <c r="O199" s="554">
        <v>7</v>
      </c>
      <c r="P199" s="658">
        <v>1</v>
      </c>
      <c r="Q199" s="385"/>
      <c r="R199" s="385"/>
      <c r="S199" s="385"/>
      <c r="T199" s="385"/>
      <c r="U199" s="385"/>
      <c r="V199" s="385"/>
      <c r="W199" s="385"/>
      <c r="X199" s="385"/>
    </row>
    <row r="200" spans="1:28" ht="30.75" customHeight="1" thickBot="1">
      <c r="A200" s="288" t="s">
        <v>334</v>
      </c>
      <c r="B200" s="802" t="s">
        <v>335</v>
      </c>
      <c r="C200" s="178" t="s">
        <v>14</v>
      </c>
      <c r="D200" s="249">
        <f>D201</f>
        <v>2714.79</v>
      </c>
      <c r="E200" s="277">
        <f t="shared" si="19"/>
        <v>2714.79</v>
      </c>
      <c r="F200" s="146">
        <f t="shared" si="14"/>
        <v>1</v>
      </c>
      <c r="G200" s="243">
        <f>E200/D200*100</f>
        <v>100</v>
      </c>
      <c r="H200" s="244">
        <f>I200+J200+K200</f>
        <v>90</v>
      </c>
      <c r="I200" s="149">
        <f>IF(G200=100,25,IF((G200&gt;90)*(G200&lt;100),0,IF((G200&gt;70)*(G200&lt;90),-10,-25)))</f>
        <v>25</v>
      </c>
      <c r="J200" s="245">
        <f>IF((F200&gt;0)*(F200&lt;5),10,0)</f>
        <v>10</v>
      </c>
      <c r="K200" s="245">
        <f t="shared" si="15"/>
        <v>55</v>
      </c>
      <c r="L200" s="151">
        <f>IF(SUM(M199:Y199)=SUM(M200:Y200),1,2)</f>
        <v>1</v>
      </c>
      <c r="M200" s="432" t="s">
        <v>22</v>
      </c>
      <c r="N200" s="700">
        <v>21056</v>
      </c>
      <c r="O200" s="646">
        <v>7</v>
      </c>
      <c r="P200" s="659">
        <v>1</v>
      </c>
      <c r="Q200" s="385"/>
      <c r="R200" s="385"/>
      <c r="S200" s="385"/>
      <c r="T200" s="385"/>
      <c r="U200" s="385"/>
      <c r="V200" s="385"/>
      <c r="W200" s="385"/>
      <c r="X200" s="385"/>
    </row>
    <row r="201" spans="1:28" ht="87.75" customHeight="1" thickBot="1">
      <c r="A201" s="289"/>
      <c r="B201" s="803"/>
      <c r="C201" s="156" t="s">
        <v>19</v>
      </c>
      <c r="D201" s="157">
        <v>2714.79</v>
      </c>
      <c r="E201" s="157">
        <v>2714.79</v>
      </c>
      <c r="F201" s="136"/>
      <c r="G201" s="167"/>
      <c r="H201" s="168"/>
      <c r="I201" s="138"/>
      <c r="J201" s="169"/>
      <c r="K201" s="169"/>
      <c r="L201" s="139"/>
      <c r="M201" s="385"/>
      <c r="N201" s="363"/>
      <c r="O201" s="362"/>
      <c r="P201" s="385"/>
      <c r="Q201" s="385"/>
      <c r="R201" s="385"/>
      <c r="S201" s="385"/>
      <c r="T201" s="385"/>
      <c r="U201" s="385"/>
      <c r="V201" s="385"/>
      <c r="W201" s="385"/>
      <c r="X201" s="385"/>
    </row>
    <row r="202" spans="1:28" ht="95.25" customHeight="1" thickBot="1">
      <c r="A202" s="804">
        <v>16</v>
      </c>
      <c r="B202" s="806" t="s">
        <v>336</v>
      </c>
      <c r="C202" s="134" t="s">
        <v>14</v>
      </c>
      <c r="D202" s="134">
        <f>D204</f>
        <v>226.071</v>
      </c>
      <c r="E202" s="134">
        <f>E204</f>
        <v>226.071</v>
      </c>
      <c r="F202" s="136">
        <f t="shared" si="14"/>
        <v>1</v>
      </c>
      <c r="G202" s="136">
        <f>E202/D202*100</f>
        <v>100</v>
      </c>
      <c r="H202" s="137">
        <f>E204*H204/E202</f>
        <v>90</v>
      </c>
      <c r="I202" s="138"/>
      <c r="J202" s="138"/>
      <c r="K202" s="138"/>
      <c r="L202" s="139">
        <f>IF(SUM(M203:Y203)=SUM(M204:Y204),1,2)</f>
        <v>1</v>
      </c>
      <c r="M202" s="442" t="s">
        <v>15</v>
      </c>
      <c r="N202" s="429" t="s">
        <v>337</v>
      </c>
      <c r="O202" s="398" t="s">
        <v>338</v>
      </c>
      <c r="P202" s="399" t="s">
        <v>339</v>
      </c>
      <c r="Q202" s="385"/>
      <c r="R202" s="385"/>
      <c r="S202" s="385"/>
      <c r="T202" s="385"/>
      <c r="U202" s="385"/>
      <c r="V202" s="385"/>
      <c r="W202" s="385"/>
      <c r="X202" s="385"/>
    </row>
    <row r="203" spans="1:28" ht="15.75">
      <c r="A203" s="805"/>
      <c r="B203" s="806"/>
      <c r="C203" s="134" t="s">
        <v>19</v>
      </c>
      <c r="D203" s="134">
        <f>D205</f>
        <v>226.071</v>
      </c>
      <c r="E203" s="134">
        <f>E205</f>
        <v>226.071</v>
      </c>
      <c r="F203" s="136"/>
      <c r="G203" s="136"/>
      <c r="H203" s="137"/>
      <c r="I203" s="138"/>
      <c r="J203" s="138"/>
      <c r="K203" s="138"/>
      <c r="L203" s="139"/>
      <c r="M203" s="444" t="s">
        <v>20</v>
      </c>
      <c r="N203" s="663">
        <v>0</v>
      </c>
      <c r="O203" s="554">
        <v>0</v>
      </c>
      <c r="P203" s="650">
        <v>0</v>
      </c>
      <c r="Q203" s="385"/>
      <c r="R203" s="385"/>
      <c r="S203" s="385"/>
      <c r="T203" s="385"/>
      <c r="U203" s="385"/>
      <c r="V203" s="385"/>
      <c r="W203" s="385"/>
      <c r="X203" s="385"/>
    </row>
    <row r="204" spans="1:28" ht="40.5" customHeight="1" thickBot="1">
      <c r="A204" s="804" t="s">
        <v>340</v>
      </c>
      <c r="B204" s="807" t="s">
        <v>341</v>
      </c>
      <c r="C204" s="194" t="s">
        <v>14</v>
      </c>
      <c r="D204" s="194">
        <f>D205</f>
        <v>226.071</v>
      </c>
      <c r="E204" s="194">
        <f>E205</f>
        <v>226.071</v>
      </c>
      <c r="F204" s="136">
        <f t="shared" si="14"/>
        <v>1</v>
      </c>
      <c r="G204" s="167">
        <f>E204/D204*100</f>
        <v>100</v>
      </c>
      <c r="H204" s="168">
        <f>I204+J204+K204</f>
        <v>90</v>
      </c>
      <c r="I204" s="138">
        <f>IF(G204=100,25,IF((G204&gt;90)*(G204&lt;100),0,IF((G204&gt;70)*(G204&lt;90),-10,-25)))</f>
        <v>25</v>
      </c>
      <c r="J204" s="169">
        <f>IF((F204&gt;0)*(F204&lt;5),10,0)</f>
        <v>10</v>
      </c>
      <c r="K204" s="169">
        <f t="shared" ref="K204:K212" si="20">IF(L204=1,55,10)</f>
        <v>55</v>
      </c>
      <c r="L204" s="139">
        <f>IF(SUM(M203:Y203)=SUM(M204:Y204),1,2)</f>
        <v>1</v>
      </c>
      <c r="M204" s="432" t="s">
        <v>22</v>
      </c>
      <c r="N204" s="700">
        <v>0</v>
      </c>
      <c r="O204" s="646">
        <v>0</v>
      </c>
      <c r="P204" s="647">
        <v>0</v>
      </c>
      <c r="Q204" s="385"/>
      <c r="R204" s="385"/>
      <c r="S204" s="385"/>
      <c r="T204" s="385"/>
      <c r="U204" s="385"/>
      <c r="V204" s="385"/>
      <c r="W204" s="385"/>
      <c r="X204" s="385"/>
    </row>
    <row r="205" spans="1:28" ht="57" customHeight="1" thickBot="1">
      <c r="A205" s="797"/>
      <c r="B205" s="801"/>
      <c r="C205" s="201" t="s">
        <v>19</v>
      </c>
      <c r="D205" s="250">
        <v>226.071</v>
      </c>
      <c r="E205" s="250">
        <v>226.071</v>
      </c>
      <c r="F205" s="161"/>
      <c r="G205" s="185"/>
      <c r="H205" s="186"/>
      <c r="I205" s="164"/>
      <c r="J205" s="187"/>
      <c r="K205" s="187"/>
      <c r="L205" s="166"/>
      <c r="M205" s="385"/>
      <c r="N205" s="363"/>
      <c r="O205" s="362"/>
      <c r="P205" s="385"/>
      <c r="Q205" s="385"/>
      <c r="R205" s="385"/>
      <c r="S205" s="385"/>
      <c r="T205" s="385"/>
      <c r="U205" s="385"/>
      <c r="V205" s="385"/>
      <c r="W205" s="385"/>
      <c r="X205" s="385"/>
    </row>
    <row r="206" spans="1:28" ht="72.75" customHeight="1" thickBot="1">
      <c r="A206" s="796">
        <v>17</v>
      </c>
      <c r="B206" s="798" t="s">
        <v>342</v>
      </c>
      <c r="C206" s="129" t="s">
        <v>14</v>
      </c>
      <c r="D206" s="129">
        <f>D208</f>
        <v>310.87599999999998</v>
      </c>
      <c r="E206" s="129">
        <f>E208</f>
        <v>310.87599999999998</v>
      </c>
      <c r="F206" s="131">
        <f t="shared" ref="F206:F212" si="21">E206/D206*100%</f>
        <v>1</v>
      </c>
      <c r="G206" s="131">
        <f>E206/D206*100</f>
        <v>100</v>
      </c>
      <c r="H206" s="462">
        <f>E208*H208/E206</f>
        <v>90</v>
      </c>
      <c r="I206" s="132"/>
      <c r="J206" s="132"/>
      <c r="K206" s="132"/>
      <c r="L206" s="133">
        <f>IF(SUM(M207:Y207)=SUM(M208:Y208),1,2)</f>
        <v>1</v>
      </c>
      <c r="M206" s="423" t="s">
        <v>15</v>
      </c>
      <c r="N206" s="429" t="s">
        <v>93</v>
      </c>
      <c r="O206" s="398" t="s">
        <v>408</v>
      </c>
      <c r="P206" s="399" t="s">
        <v>409</v>
      </c>
      <c r="Q206" s="406"/>
      <c r="R206" s="406"/>
      <c r="S206" s="406"/>
      <c r="T206" s="406"/>
      <c r="U206" s="406"/>
      <c r="V206" s="406"/>
      <c r="W206" s="406"/>
      <c r="X206" s="406"/>
      <c r="Y206" s="63"/>
      <c r="Z206" s="63"/>
      <c r="AA206" s="63"/>
      <c r="AB206" s="63"/>
    </row>
    <row r="207" spans="1:28" ht="16.5" thickBot="1">
      <c r="A207" s="797"/>
      <c r="B207" s="799"/>
      <c r="C207" s="140" t="s">
        <v>19</v>
      </c>
      <c r="D207" s="140">
        <f>D209</f>
        <v>310.87599999999998</v>
      </c>
      <c r="E207" s="140">
        <f>E209</f>
        <v>310.87599999999998</v>
      </c>
      <c r="F207" s="141"/>
      <c r="G207" s="141"/>
      <c r="H207" s="142"/>
      <c r="I207" s="143"/>
      <c r="J207" s="143"/>
      <c r="K207" s="143"/>
      <c r="L207" s="144"/>
      <c r="M207" s="418" t="s">
        <v>20</v>
      </c>
      <c r="N207" s="663">
        <v>16.7</v>
      </c>
      <c r="O207" s="554">
        <v>0</v>
      </c>
      <c r="P207" s="554">
        <v>0</v>
      </c>
      <c r="Q207" s="385"/>
      <c r="R207" s="385"/>
      <c r="S207" s="385"/>
      <c r="T207" s="385"/>
      <c r="U207" s="385"/>
      <c r="V207" s="385"/>
      <c r="W207" s="385"/>
      <c r="X207" s="385"/>
    </row>
    <row r="208" spans="1:28" ht="56.25" customHeight="1" thickBot="1">
      <c r="A208" s="796" t="s">
        <v>343</v>
      </c>
      <c r="B208" s="800" t="s">
        <v>407</v>
      </c>
      <c r="C208" s="192" t="s">
        <v>14</v>
      </c>
      <c r="D208" s="192">
        <f>D209</f>
        <v>310.87599999999998</v>
      </c>
      <c r="E208" s="192">
        <f>E209</f>
        <v>310.87599999999998</v>
      </c>
      <c r="F208" s="146">
        <f t="shared" si="21"/>
        <v>1</v>
      </c>
      <c r="G208" s="243">
        <f>E208/D208*100</f>
        <v>100</v>
      </c>
      <c r="H208" s="244">
        <f>I208+J208+K208</f>
        <v>90</v>
      </c>
      <c r="I208" s="149">
        <f>IF(G208=100,25,IF((G208&gt;90)*(G208&lt;100),0,IF((G208&gt;70)*(G208&lt;90),-10,-25)))</f>
        <v>25</v>
      </c>
      <c r="J208" s="245">
        <f>IF((F208&gt;0)*(F208&lt;5),10,0)</f>
        <v>10</v>
      </c>
      <c r="K208" s="245">
        <f t="shared" si="20"/>
        <v>55</v>
      </c>
      <c r="L208" s="151">
        <f>IF(SUM(M207:Y207)=SUM(M208:Y208),1,2)</f>
        <v>1</v>
      </c>
      <c r="M208" s="379" t="s">
        <v>22</v>
      </c>
      <c r="N208" s="685">
        <v>16.7</v>
      </c>
      <c r="O208" s="394">
        <v>0</v>
      </c>
      <c r="P208" s="394">
        <v>0</v>
      </c>
      <c r="Q208" s="385"/>
      <c r="R208" s="385"/>
      <c r="S208" s="385"/>
      <c r="T208" s="385"/>
      <c r="U208" s="385"/>
      <c r="V208" s="385"/>
      <c r="W208" s="385"/>
      <c r="X208" s="385"/>
    </row>
    <row r="209" spans="1:24" ht="50.25" customHeight="1" thickBot="1">
      <c r="A209" s="797"/>
      <c r="B209" s="801"/>
      <c r="C209" s="201" t="s">
        <v>19</v>
      </c>
      <c r="D209" s="250">
        <v>310.87599999999998</v>
      </c>
      <c r="E209" s="250">
        <v>310.87599999999998</v>
      </c>
      <c r="F209" s="161"/>
      <c r="G209" s="161"/>
      <c r="H209" s="234"/>
      <c r="I209" s="164"/>
      <c r="J209" s="164"/>
      <c r="K209" s="164"/>
      <c r="L209" s="166"/>
      <c r="M209" s="385"/>
      <c r="N209" s="363"/>
      <c r="O209" s="362"/>
      <c r="P209" s="385"/>
      <c r="Q209" s="385"/>
      <c r="R209" s="385"/>
      <c r="S209" s="385"/>
      <c r="T209" s="385"/>
      <c r="U209" s="385"/>
      <c r="V209" s="385"/>
      <c r="W209" s="385"/>
      <c r="X209" s="385"/>
    </row>
    <row r="210" spans="1:24" ht="64.5" customHeight="1" thickBot="1">
      <c r="A210" s="304">
        <v>18</v>
      </c>
      <c r="B210" s="798" t="s">
        <v>344</v>
      </c>
      <c r="C210" s="129" t="s">
        <v>14</v>
      </c>
      <c r="D210" s="129">
        <f>D212</f>
        <v>74</v>
      </c>
      <c r="E210" s="129">
        <f>E212</f>
        <v>74</v>
      </c>
      <c r="F210" s="131">
        <f t="shared" si="21"/>
        <v>1</v>
      </c>
      <c r="G210" s="131">
        <f>E210/D210*100</f>
        <v>100</v>
      </c>
      <c r="H210" s="540">
        <f>H212*E212/E210</f>
        <v>90</v>
      </c>
      <c r="I210" s="132"/>
      <c r="J210" s="132"/>
      <c r="K210" s="132"/>
      <c r="L210" s="133">
        <f>IF(SUM(N211:X211)=SUM(N212:X212),1,IF(SUM(N211:X211)&gt;SUM(N212:X212),1,2))</f>
        <v>1</v>
      </c>
      <c r="M210" s="430" t="s">
        <v>15</v>
      </c>
      <c r="N210" s="377" t="s">
        <v>345</v>
      </c>
      <c r="O210" s="377" t="s">
        <v>346</v>
      </c>
      <c r="P210" s="377" t="s">
        <v>347</v>
      </c>
      <c r="Q210" s="377" t="s">
        <v>348</v>
      </c>
      <c r="R210" s="369" t="s">
        <v>349</v>
      </c>
      <c r="S210" s="369" t="s">
        <v>350</v>
      </c>
      <c r="T210" s="369" t="s">
        <v>351</v>
      </c>
      <c r="U210" s="369" t="s">
        <v>352</v>
      </c>
      <c r="V210" s="369" t="s">
        <v>353</v>
      </c>
      <c r="W210" s="369" t="s">
        <v>354</v>
      </c>
      <c r="X210" s="369" t="s">
        <v>355</v>
      </c>
    </row>
    <row r="211" spans="1:24" ht="32.25" thickBot="1">
      <c r="A211" s="305"/>
      <c r="B211" s="799"/>
      <c r="C211" s="140" t="s">
        <v>356</v>
      </c>
      <c r="D211" s="140">
        <f>D213</f>
        <v>74</v>
      </c>
      <c r="E211" s="140">
        <f>E213</f>
        <v>74</v>
      </c>
      <c r="F211" s="141"/>
      <c r="G211" s="141"/>
      <c r="H211" s="142"/>
      <c r="I211" s="143"/>
      <c r="J211" s="143"/>
      <c r="K211" s="143"/>
      <c r="L211" s="133"/>
      <c r="M211" s="431" t="s">
        <v>20</v>
      </c>
      <c r="N211" s="394">
        <v>18</v>
      </c>
      <c r="O211" s="394">
        <v>30</v>
      </c>
      <c r="P211" s="394">
        <v>3</v>
      </c>
      <c r="Q211" s="641">
        <v>35</v>
      </c>
      <c r="R211" s="641">
        <v>8</v>
      </c>
      <c r="S211" s="641">
        <v>0</v>
      </c>
      <c r="T211" s="641">
        <v>1200</v>
      </c>
      <c r="U211" s="641">
        <v>0.06</v>
      </c>
      <c r="V211" s="641">
        <v>0.08</v>
      </c>
      <c r="W211" s="641">
        <v>9</v>
      </c>
      <c r="X211" s="641">
        <v>7</v>
      </c>
    </row>
    <row r="212" spans="1:24" ht="24.75" customHeight="1" thickBot="1">
      <c r="A212" s="288" t="s">
        <v>357</v>
      </c>
      <c r="B212" s="802" t="s">
        <v>358</v>
      </c>
      <c r="C212" s="178" t="s">
        <v>14</v>
      </c>
      <c r="D212" s="178">
        <f>D213</f>
        <v>74</v>
      </c>
      <c r="E212" s="178">
        <f>E213</f>
        <v>74</v>
      </c>
      <c r="F212" s="146">
        <f t="shared" si="21"/>
        <v>1</v>
      </c>
      <c r="G212" s="243">
        <f>E212/D212*100</f>
        <v>100</v>
      </c>
      <c r="H212" s="244">
        <f>I212+J212+K212</f>
        <v>90</v>
      </c>
      <c r="I212" s="149">
        <f>IF(G212=100,25,IF((G212&gt;90)*(G212&lt;100),0,IF((G212&gt;70)*(G212&lt;90),-10,-25)))</f>
        <v>25</v>
      </c>
      <c r="J212" s="245">
        <f>IF((F212&gt;0)*(F212&lt;5),10,0)</f>
        <v>10</v>
      </c>
      <c r="K212" s="245">
        <f t="shared" si="20"/>
        <v>55</v>
      </c>
      <c r="L212" s="133">
        <f>IF(SUM(N211:X211)=SUM(N212:X212),1,IF(SUM(N211:X211)&gt;SUM(N212:X212),1,2))</f>
        <v>1</v>
      </c>
      <c r="M212" s="432" t="s">
        <v>22</v>
      </c>
      <c r="N212" s="394">
        <v>18</v>
      </c>
      <c r="O212" s="394">
        <v>21</v>
      </c>
      <c r="P212" s="394">
        <v>2.8</v>
      </c>
      <c r="Q212" s="641">
        <v>28</v>
      </c>
      <c r="R212" s="641">
        <v>6.9</v>
      </c>
      <c r="S212" s="641">
        <v>0</v>
      </c>
      <c r="T212" s="641">
        <v>1000</v>
      </c>
      <c r="U212" s="641">
        <v>7.0000000000000007E-2</v>
      </c>
      <c r="V212" s="641">
        <v>0</v>
      </c>
      <c r="W212" s="641">
        <v>8.5</v>
      </c>
      <c r="X212" s="641">
        <v>5.8</v>
      </c>
    </row>
    <row r="213" spans="1:24" ht="38.25" customHeight="1" thickBot="1">
      <c r="A213" s="289"/>
      <c r="B213" s="803"/>
      <c r="C213" s="251" t="s">
        <v>19</v>
      </c>
      <c r="D213" s="156">
        <v>74</v>
      </c>
      <c r="E213" s="156">
        <v>74</v>
      </c>
      <c r="F213" s="136"/>
      <c r="G213" s="167"/>
      <c r="H213" s="168"/>
      <c r="I213" s="138"/>
      <c r="J213" s="169"/>
      <c r="K213" s="169"/>
      <c r="L213" s="139"/>
      <c r="N213" s="127"/>
      <c r="O213" s="128"/>
    </row>
    <row r="214" spans="1:24" ht="28.5" customHeight="1" thickBot="1">
      <c r="A214" s="583"/>
      <c r="B214" s="583" t="s">
        <v>139</v>
      </c>
      <c r="C214" s="584"/>
      <c r="D214" s="585">
        <f>D210+D206+D202+D198+D194+D186+D182+D170+D158+D146+D131+D114+D101+D95+D58+D45+D24+D3</f>
        <v>290206.90012999997</v>
      </c>
      <c r="E214" s="585">
        <f>E210+E206+E202+E198+E194+E186+E182+E170+E158+E146+E131+E114+E101+E95+E58+E45+E24+E3</f>
        <v>287641.52604999999</v>
      </c>
      <c r="F214" s="141"/>
      <c r="G214" s="252"/>
      <c r="H214" s="253"/>
      <c r="I214" s="143"/>
      <c r="J214" s="254"/>
      <c r="K214" s="254"/>
      <c r="L214" s="144"/>
      <c r="N214" s="127"/>
      <c r="O214" s="128"/>
    </row>
    <row r="215" spans="1:24" ht="15.75" hidden="1" outlineLevel="1">
      <c r="A215" s="255"/>
      <c r="B215" s="232"/>
      <c r="C215" s="232"/>
      <c r="D215" s="232"/>
      <c r="E215" s="232"/>
      <c r="F215" s="256"/>
      <c r="G215" s="256"/>
      <c r="H215" s="232"/>
      <c r="I215" s="257"/>
      <c r="J215" s="257"/>
      <c r="K215" s="257"/>
      <c r="L215" s="257"/>
      <c r="N215" s="127"/>
      <c r="O215" s="128"/>
    </row>
    <row r="216" spans="1:24" ht="24.75" hidden="1" outlineLevel="1">
      <c r="A216" s="258"/>
      <c r="B216" s="116" t="s">
        <v>140</v>
      </c>
      <c r="C216" s="119"/>
      <c r="D216" s="259">
        <f>D210+D206+D202+D198+D194+D186+D182+D170+D158+D146+D131+D114+D101+D95+D58+D45+D24+D3</f>
        <v>290206.90012999997</v>
      </c>
      <c r="E216" s="259">
        <f>E210+E206+E202+E198+E194+E186+E182+E170+E158+E146+E131+E114+E101+E95+E58+E45+E24+E3</f>
        <v>287641.52604999999</v>
      </c>
      <c r="F216" s="256"/>
      <c r="G216" s="256"/>
      <c r="H216" s="232"/>
      <c r="I216" s="257"/>
      <c r="J216" s="257"/>
      <c r="K216" s="257"/>
      <c r="L216" s="257"/>
      <c r="N216" s="127"/>
      <c r="O216" s="128"/>
    </row>
    <row r="217" spans="1:24" hidden="1" outlineLevel="1">
      <c r="A217" s="258"/>
      <c r="B217" s="118"/>
      <c r="C217" s="119"/>
      <c r="D217" s="260"/>
      <c r="E217" s="261"/>
      <c r="F217" s="256"/>
      <c r="G217" s="256"/>
      <c r="H217" s="232"/>
      <c r="I217" s="257"/>
      <c r="J217" s="257"/>
      <c r="K217" s="257"/>
      <c r="L217" s="257"/>
      <c r="N217" s="127"/>
      <c r="O217" s="128"/>
    </row>
    <row r="218" spans="1:24" collapsed="1"/>
  </sheetData>
  <mergeCells count="118">
    <mergeCell ref="Q58:R58"/>
    <mergeCell ref="Q59:R59"/>
    <mergeCell ref="Q60:R60"/>
    <mergeCell ref="L1:L2"/>
    <mergeCell ref="B3:B6"/>
    <mergeCell ref="A7:A10"/>
    <mergeCell ref="B7:B10"/>
    <mergeCell ref="A1:A2"/>
    <mergeCell ref="B1:B2"/>
    <mergeCell ref="C1:C2"/>
    <mergeCell ref="F1:F2"/>
    <mergeCell ref="G1:G2"/>
    <mergeCell ref="H1:H2"/>
    <mergeCell ref="A11:A13"/>
    <mergeCell ref="B11:B13"/>
    <mergeCell ref="A14:A17"/>
    <mergeCell ref="B14:B17"/>
    <mergeCell ref="A18:A19"/>
    <mergeCell ref="B18:B19"/>
    <mergeCell ref="I1:I2"/>
    <mergeCell ref="J1:J2"/>
    <mergeCell ref="K1:K2"/>
    <mergeCell ref="C28:C29"/>
    <mergeCell ref="A30:A31"/>
    <mergeCell ref="B30:B31"/>
    <mergeCell ref="A32:A34"/>
    <mergeCell ref="B32:B34"/>
    <mergeCell ref="A35:A36"/>
    <mergeCell ref="B35:B36"/>
    <mergeCell ref="A20:A21"/>
    <mergeCell ref="B20:B21"/>
    <mergeCell ref="A22:A23"/>
    <mergeCell ref="B22:B23"/>
    <mergeCell ref="A24:A29"/>
    <mergeCell ref="B24:B29"/>
    <mergeCell ref="B47:B48"/>
    <mergeCell ref="B49:B50"/>
    <mergeCell ref="B51:B52"/>
    <mergeCell ref="D51:L52"/>
    <mergeCell ref="B53:B54"/>
    <mergeCell ref="B55:B57"/>
    <mergeCell ref="A37:A40"/>
    <mergeCell ref="B37:B40"/>
    <mergeCell ref="B41:B42"/>
    <mergeCell ref="B43:B44"/>
    <mergeCell ref="D43:L44"/>
    <mergeCell ref="B45:B46"/>
    <mergeCell ref="D37:L37"/>
    <mergeCell ref="B80:B84"/>
    <mergeCell ref="B85:B87"/>
    <mergeCell ref="B88:B89"/>
    <mergeCell ref="B90:B91"/>
    <mergeCell ref="B92:B94"/>
    <mergeCell ref="B95:B97"/>
    <mergeCell ref="B58:B62"/>
    <mergeCell ref="B63:B65"/>
    <mergeCell ref="B66:B68"/>
    <mergeCell ref="B69:B72"/>
    <mergeCell ref="B73:B75"/>
    <mergeCell ref="B76:B79"/>
    <mergeCell ref="B114:B118"/>
    <mergeCell ref="B119:B122"/>
    <mergeCell ref="D119:L119"/>
    <mergeCell ref="B123:B125"/>
    <mergeCell ref="B126:B130"/>
    <mergeCell ref="B131:B133"/>
    <mergeCell ref="B98:B100"/>
    <mergeCell ref="B101:B103"/>
    <mergeCell ref="B104:B106"/>
    <mergeCell ref="B107:B110"/>
    <mergeCell ref="C108:C110"/>
    <mergeCell ref="B111:B113"/>
    <mergeCell ref="A141:A142"/>
    <mergeCell ref="B141:B142"/>
    <mergeCell ref="D141:L141"/>
    <mergeCell ref="A143:A145"/>
    <mergeCell ref="B143:B145"/>
    <mergeCell ref="B146:B149"/>
    <mergeCell ref="A134:A136"/>
    <mergeCell ref="B134:B136"/>
    <mergeCell ref="A137:A138"/>
    <mergeCell ref="B137:B138"/>
    <mergeCell ref="A139:A140"/>
    <mergeCell ref="B139:B140"/>
    <mergeCell ref="B182:B183"/>
    <mergeCell ref="B184:B185"/>
    <mergeCell ref="B186:B187"/>
    <mergeCell ref="D188:H189"/>
    <mergeCell ref="B150:B151"/>
    <mergeCell ref="B152:B155"/>
    <mergeCell ref="B156:B157"/>
    <mergeCell ref="B158:B163"/>
    <mergeCell ref="B164:B169"/>
    <mergeCell ref="B170:B172"/>
    <mergeCell ref="Q55:R55"/>
    <mergeCell ref="Q56:R56"/>
    <mergeCell ref="Q57:R57"/>
    <mergeCell ref="A206:A207"/>
    <mergeCell ref="B206:B207"/>
    <mergeCell ref="A208:A209"/>
    <mergeCell ref="B208:B209"/>
    <mergeCell ref="B210:B211"/>
    <mergeCell ref="B212:B213"/>
    <mergeCell ref="B198:B199"/>
    <mergeCell ref="B200:B201"/>
    <mergeCell ref="A202:A203"/>
    <mergeCell ref="B202:B203"/>
    <mergeCell ref="A204:A205"/>
    <mergeCell ref="B204:B205"/>
    <mergeCell ref="B188:B189"/>
    <mergeCell ref="B190:B191"/>
    <mergeCell ref="B192:B193"/>
    <mergeCell ref="D192:K193"/>
    <mergeCell ref="B194:B195"/>
    <mergeCell ref="B196:B197"/>
    <mergeCell ref="B173:B175"/>
    <mergeCell ref="B176:B178"/>
    <mergeCell ref="B179:B181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городское поселение</vt:lpstr>
      <vt:lpstr>муниципальный район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2019-11-14T12:02:33Z</dcterms:created>
  <dcterms:modified xsi:type="dcterms:W3CDTF">2020-03-20T12:14:39Z</dcterms:modified>
</cp:coreProperties>
</file>